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landaflorescu/Desktop/Reformare a MTS/"/>
    </mc:Choice>
  </mc:AlternateContent>
  <xr:revisionPtr revIDLastSave="0" documentId="13_ncr:1_{1E0678C3-EB07-4545-8F37-3F4A906F2EF0}" xr6:coauthVersionLast="36" xr6:coauthVersionMax="36" xr10:uidLastSave="{00000000-0000-0000-0000-000000000000}"/>
  <bookViews>
    <workbookView xWindow="0" yWindow="460" windowWidth="28800" windowHeight="16560" xr2:uid="{4D2C8B80-17A1-8F41-8DC6-E1FEDF1C7375}"/>
  </bookViews>
  <sheets>
    <sheet name="DJT - DTMB" sheetId="2" r:id="rId1"/>
    <sheet name="Locuri de tabără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C17" i="3"/>
  <c r="B17" i="3"/>
  <c r="F6" i="3"/>
  <c r="I7" i="3"/>
  <c r="H7" i="3"/>
  <c r="H8" i="3" s="1"/>
  <c r="I9" i="3" s="1"/>
  <c r="E5" i="3"/>
  <c r="E6" i="3"/>
  <c r="E7" i="3"/>
  <c r="E4" i="3"/>
  <c r="D5" i="3"/>
  <c r="F5" i="3" s="1"/>
  <c r="D6" i="3"/>
  <c r="D7" i="3"/>
  <c r="F7" i="3" s="1"/>
  <c r="D4" i="3"/>
  <c r="F4" i="3" s="1"/>
  <c r="C8" i="3"/>
  <c r="D8" i="3" s="1"/>
  <c r="B8" i="3"/>
  <c r="BX5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15" i="2"/>
  <c r="BT16" i="2"/>
  <c r="BT17" i="2"/>
  <c r="BT18" i="2"/>
  <c r="BT19" i="2"/>
  <c r="BT20" i="2"/>
  <c r="BT21" i="2"/>
  <c r="BT14" i="2"/>
  <c r="BT13" i="2"/>
  <c r="BT12" i="2"/>
  <c r="BT11" i="2"/>
  <c r="BT10" i="2"/>
  <c r="BT9" i="2"/>
  <c r="BT8" i="2"/>
  <c r="BW47" i="2"/>
  <c r="BN47" i="2"/>
  <c r="BM47" i="2"/>
  <c r="BL47" i="2"/>
  <c r="BK47" i="2"/>
  <c r="BJ47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5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P37" i="2" s="1"/>
  <c r="BF38" i="2"/>
  <c r="BF39" i="2"/>
  <c r="BF40" i="2"/>
  <c r="BF41" i="2"/>
  <c r="BF42" i="2"/>
  <c r="BF43" i="2"/>
  <c r="BF44" i="2"/>
  <c r="BF45" i="2"/>
  <c r="BF46" i="2"/>
  <c r="BF5" i="2"/>
  <c r="BA47" i="2"/>
  <c r="BE47" i="2"/>
  <c r="BI47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5" i="2"/>
  <c r="BT5" i="2" s="1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6" i="2"/>
  <c r="BR6" i="2" s="1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5" i="2"/>
  <c r="BR5" i="2" s="1"/>
  <c r="BB24" i="2"/>
  <c r="BP24" i="2" s="1"/>
  <c r="BB25" i="2"/>
  <c r="BB26" i="2"/>
  <c r="BB27" i="2"/>
  <c r="BP27" i="2" s="1"/>
  <c r="BV27" i="2" s="1"/>
  <c r="BB28" i="2"/>
  <c r="BP28" i="2" s="1"/>
  <c r="BB29" i="2"/>
  <c r="BP29" i="2" s="1"/>
  <c r="BB30" i="2"/>
  <c r="BB31" i="2"/>
  <c r="BP31" i="2" s="1"/>
  <c r="BB32" i="2"/>
  <c r="BP32" i="2" s="1"/>
  <c r="BV32" i="2" s="1"/>
  <c r="BB33" i="2"/>
  <c r="BB34" i="2"/>
  <c r="BB35" i="2"/>
  <c r="BP35" i="2" s="1"/>
  <c r="BB36" i="2"/>
  <c r="BP36" i="2" s="1"/>
  <c r="BB37" i="2"/>
  <c r="BB38" i="2"/>
  <c r="BB39" i="2"/>
  <c r="BP39" i="2" s="1"/>
  <c r="BB40" i="2"/>
  <c r="BP40" i="2" s="1"/>
  <c r="BB41" i="2"/>
  <c r="BB42" i="2"/>
  <c r="BB43" i="2"/>
  <c r="BP43" i="2" s="1"/>
  <c r="BV43" i="2" s="1"/>
  <c r="BB44" i="2"/>
  <c r="BP44" i="2" s="1"/>
  <c r="BB45" i="2"/>
  <c r="BP45" i="2" s="1"/>
  <c r="BB46" i="2"/>
  <c r="BB6" i="2"/>
  <c r="BP6" i="2" s="1"/>
  <c r="BB7" i="2"/>
  <c r="BP7" i="2" s="1"/>
  <c r="BB8" i="2"/>
  <c r="BB9" i="2"/>
  <c r="BP9" i="2" s="1"/>
  <c r="BB10" i="2"/>
  <c r="BB11" i="2"/>
  <c r="BP11" i="2" s="1"/>
  <c r="BB12" i="2"/>
  <c r="BP12" i="2" s="1"/>
  <c r="BB13" i="2"/>
  <c r="BP13" i="2" s="1"/>
  <c r="BB14" i="2"/>
  <c r="BB15" i="2"/>
  <c r="BP15" i="2" s="1"/>
  <c r="BB16" i="2"/>
  <c r="BB17" i="2"/>
  <c r="BP17" i="2" s="1"/>
  <c r="BB18" i="2"/>
  <c r="BB19" i="2"/>
  <c r="BP19" i="2" s="1"/>
  <c r="BB20" i="2"/>
  <c r="BP20" i="2" s="1"/>
  <c r="BB21" i="2"/>
  <c r="BP21" i="2" s="1"/>
  <c r="BB22" i="2"/>
  <c r="BB23" i="2"/>
  <c r="BP23" i="2" s="1"/>
  <c r="BB5" i="2"/>
  <c r="BP5" i="2" s="1"/>
  <c r="P39" i="2"/>
  <c r="P40" i="2"/>
  <c r="P41" i="2"/>
  <c r="P42" i="2"/>
  <c r="P43" i="2"/>
  <c r="P44" i="2"/>
  <c r="P45" i="2"/>
  <c r="P46" i="2"/>
  <c r="AY19" i="2"/>
  <c r="AY18" i="2"/>
  <c r="AY14" i="2"/>
  <c r="AY13" i="2"/>
  <c r="AY9" i="2"/>
  <c r="AY8" i="2"/>
  <c r="AY7" i="2"/>
  <c r="AY6" i="2"/>
  <c r="AY5" i="2"/>
  <c r="AL46" i="2"/>
  <c r="AO46" i="2" s="1"/>
  <c r="AL45" i="2"/>
  <c r="AO45" i="2" s="1"/>
  <c r="AL44" i="2"/>
  <c r="AO44" i="2" s="1"/>
  <c r="AL43" i="2"/>
  <c r="AO43" i="2" s="1"/>
  <c r="AL42" i="2"/>
  <c r="AN42" i="2" s="1"/>
  <c r="AL41" i="2"/>
  <c r="AN41" i="2" s="1"/>
  <c r="AL40" i="2"/>
  <c r="AN40" i="2" s="1"/>
  <c r="AL39" i="2"/>
  <c r="AO39" i="2" s="1"/>
  <c r="AL38" i="2"/>
  <c r="AO38" i="2" s="1"/>
  <c r="AL37" i="2"/>
  <c r="AN37" i="2" s="1"/>
  <c r="AL36" i="2"/>
  <c r="AO36" i="2" s="1"/>
  <c r="AL35" i="2"/>
  <c r="AN35" i="2" s="1"/>
  <c r="AL34" i="2"/>
  <c r="AO34" i="2" s="1"/>
  <c r="AL33" i="2"/>
  <c r="AO33" i="2" s="1"/>
  <c r="AL32" i="2"/>
  <c r="AO32" i="2" s="1"/>
  <c r="AL31" i="2"/>
  <c r="AN31" i="2" s="1"/>
  <c r="AL30" i="2"/>
  <c r="AO30" i="2" s="1"/>
  <c r="AL29" i="2"/>
  <c r="AN29" i="2" s="1"/>
  <c r="AL28" i="2"/>
  <c r="AN28" i="2" s="1"/>
  <c r="AL27" i="2"/>
  <c r="AO27" i="2" s="1"/>
  <c r="AL26" i="2"/>
  <c r="AO26" i="2" s="1"/>
  <c r="AL25" i="2"/>
  <c r="AO25" i="2" s="1"/>
  <c r="AL24" i="2"/>
  <c r="AO24" i="2" s="1"/>
  <c r="AL23" i="2"/>
  <c r="AO23" i="2" s="1"/>
  <c r="AL22" i="2"/>
  <c r="AN22" i="2" s="1"/>
  <c r="AL21" i="2"/>
  <c r="AO21" i="2" s="1"/>
  <c r="AL20" i="2"/>
  <c r="AN20" i="2" s="1"/>
  <c r="AL19" i="2"/>
  <c r="AO19" i="2" s="1"/>
  <c r="AL18" i="2"/>
  <c r="AO18" i="2" s="1"/>
  <c r="AL17" i="2"/>
  <c r="AO17" i="2" s="1"/>
  <c r="AL16" i="2"/>
  <c r="AO16" i="2" s="1"/>
  <c r="AL15" i="2"/>
  <c r="AO15" i="2" s="1"/>
  <c r="AL14" i="2"/>
  <c r="AN14" i="2" s="1"/>
  <c r="AL13" i="2"/>
  <c r="AN13" i="2" s="1"/>
  <c r="AL12" i="2"/>
  <c r="AN12" i="2" s="1"/>
  <c r="AL11" i="2"/>
  <c r="AO11" i="2" s="1"/>
  <c r="AR47" i="2"/>
  <c r="AL10" i="2"/>
  <c r="AN10" i="2" s="1"/>
  <c r="AL9" i="2"/>
  <c r="AO9" i="2" s="1"/>
  <c r="AL8" i="2"/>
  <c r="AO8" i="2" s="1"/>
  <c r="AL7" i="2"/>
  <c r="AO7" i="2" s="1"/>
  <c r="AL6" i="2"/>
  <c r="AN6" i="2" s="1"/>
  <c r="AL5" i="2"/>
  <c r="AO5" i="2" s="1"/>
  <c r="AJ47" i="2"/>
  <c r="AI47" i="2"/>
  <c r="AH47" i="2"/>
  <c r="AG47" i="2"/>
  <c r="AE47" i="2"/>
  <c r="AD47" i="2"/>
  <c r="AC47" i="2"/>
  <c r="AB47" i="2"/>
  <c r="AA47" i="2"/>
  <c r="Z47" i="2"/>
  <c r="Y47" i="2"/>
  <c r="X47" i="2"/>
  <c r="W47" i="2"/>
  <c r="V47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5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5" i="2"/>
  <c r="P34" i="2"/>
  <c r="P35" i="2"/>
  <c r="P36" i="2"/>
  <c r="P37" i="2"/>
  <c r="P38" i="2"/>
  <c r="P15" i="2"/>
  <c r="AM15" i="2" s="1"/>
  <c r="P16" i="2"/>
  <c r="AM16" i="2" s="1"/>
  <c r="P17" i="2"/>
  <c r="AM17" i="2" s="1"/>
  <c r="P18" i="2"/>
  <c r="AM18" i="2" s="1"/>
  <c r="P19" i="2"/>
  <c r="AM19" i="2" s="1"/>
  <c r="P20" i="2"/>
  <c r="AM20" i="2" s="1"/>
  <c r="P21" i="2"/>
  <c r="AM21" i="2" s="1"/>
  <c r="P22" i="2"/>
  <c r="AM22" i="2" s="1"/>
  <c r="P23" i="2"/>
  <c r="AM23" i="2" s="1"/>
  <c r="P24" i="2"/>
  <c r="AM24" i="2" s="1"/>
  <c r="P25" i="2"/>
  <c r="AM25" i="2" s="1"/>
  <c r="P26" i="2"/>
  <c r="AM26" i="2" s="1"/>
  <c r="P27" i="2"/>
  <c r="AM27" i="2" s="1"/>
  <c r="P28" i="2"/>
  <c r="AM28" i="2" s="1"/>
  <c r="P29" i="2"/>
  <c r="AM29" i="2" s="1"/>
  <c r="P30" i="2"/>
  <c r="AM30" i="2" s="1"/>
  <c r="P31" i="2"/>
  <c r="AM31" i="2" s="1"/>
  <c r="P32" i="2"/>
  <c r="AM32" i="2" s="1"/>
  <c r="P33" i="2"/>
  <c r="P6" i="2"/>
  <c r="P7" i="2"/>
  <c r="AM7" i="2" s="1"/>
  <c r="P8" i="2"/>
  <c r="AM8" i="2" s="1"/>
  <c r="P9" i="2"/>
  <c r="AM9" i="2" s="1"/>
  <c r="P10" i="2"/>
  <c r="AM10" i="2" s="1"/>
  <c r="P11" i="2"/>
  <c r="P12" i="2"/>
  <c r="AM12" i="2" s="1"/>
  <c r="P13" i="2"/>
  <c r="P14" i="2"/>
  <c r="AM14" i="2" s="1"/>
  <c r="P5" i="2"/>
  <c r="S47" i="2"/>
  <c r="Q47" i="2"/>
  <c r="O47" i="2"/>
  <c r="M47" i="2"/>
  <c r="H47" i="2"/>
  <c r="K47" i="2"/>
  <c r="D47" i="2"/>
  <c r="E47" i="2"/>
  <c r="F47" i="2"/>
  <c r="G46" i="2"/>
  <c r="I46" i="2" s="1"/>
  <c r="G45" i="2"/>
  <c r="G43" i="2"/>
  <c r="I43" i="2" s="1"/>
  <c r="G42" i="2"/>
  <c r="G39" i="2"/>
  <c r="I39" i="2" s="1"/>
  <c r="G38" i="2"/>
  <c r="I38" i="2" s="1"/>
  <c r="G37" i="2"/>
  <c r="I37" i="2" s="1"/>
  <c r="G36" i="2"/>
  <c r="I36" i="2" s="1"/>
  <c r="G35" i="2"/>
  <c r="I35" i="2" s="1"/>
  <c r="G34" i="2"/>
  <c r="G33" i="2"/>
  <c r="I33" i="2" s="1"/>
  <c r="G30" i="2"/>
  <c r="I30" i="2" s="1"/>
  <c r="G29" i="2"/>
  <c r="G28" i="2"/>
  <c r="G27" i="2"/>
  <c r="I27" i="2" s="1"/>
  <c r="G26" i="2"/>
  <c r="I26" i="2" s="1"/>
  <c r="G23" i="2"/>
  <c r="G22" i="2"/>
  <c r="I22" i="2" s="1"/>
  <c r="G21" i="2"/>
  <c r="I21" i="2" s="1"/>
  <c r="G20" i="2"/>
  <c r="I20" i="2" s="1"/>
  <c r="G19" i="2"/>
  <c r="I19" i="2" s="1"/>
  <c r="G18" i="2"/>
  <c r="I18" i="2" s="1"/>
  <c r="G16" i="2"/>
  <c r="G15" i="2"/>
  <c r="I15" i="2" s="1"/>
  <c r="G14" i="2"/>
  <c r="I14" i="2" s="1"/>
  <c r="G13" i="2"/>
  <c r="I13" i="2" s="1"/>
  <c r="G11" i="2"/>
  <c r="I11" i="2" s="1"/>
  <c r="G10" i="2"/>
  <c r="I10" i="2" s="1"/>
  <c r="G9" i="2"/>
  <c r="G6" i="2"/>
  <c r="G5" i="2"/>
  <c r="I5" i="2" s="1"/>
  <c r="F8" i="3" l="1"/>
  <c r="I10" i="3" s="1"/>
  <c r="BP46" i="2"/>
  <c r="BP38" i="2"/>
  <c r="BP30" i="2"/>
  <c r="BP41" i="2"/>
  <c r="BV41" i="2" s="1"/>
  <c r="BP33" i="2"/>
  <c r="BP25" i="2"/>
  <c r="BT7" i="2"/>
  <c r="BP16" i="2"/>
  <c r="BV16" i="2" s="1"/>
  <c r="BP8" i="2"/>
  <c r="BP42" i="2"/>
  <c r="BP34" i="2"/>
  <c r="BP26" i="2"/>
  <c r="BV26" i="2" s="1"/>
  <c r="BG47" i="2"/>
  <c r="BT6" i="2"/>
  <c r="BV19" i="2"/>
  <c r="BV13" i="2"/>
  <c r="BV8" i="2"/>
  <c r="BV40" i="2"/>
  <c r="BV24" i="2"/>
  <c r="BS6" i="2"/>
  <c r="BV23" i="2"/>
  <c r="BV15" i="2"/>
  <c r="BV7" i="2"/>
  <c r="BV28" i="2"/>
  <c r="BV6" i="2"/>
  <c r="BV39" i="2"/>
  <c r="BV31" i="2"/>
  <c r="BR47" i="2"/>
  <c r="BC47" i="2"/>
  <c r="BF47" i="2"/>
  <c r="BV5" i="2"/>
  <c r="BV35" i="2"/>
  <c r="BV45" i="2"/>
  <c r="BV17" i="2"/>
  <c r="BV46" i="2"/>
  <c r="BV42" i="2"/>
  <c r="BV34" i="2"/>
  <c r="BV30" i="2"/>
  <c r="BV21" i="2"/>
  <c r="BV9" i="2"/>
  <c r="BV38" i="2"/>
  <c r="BB47" i="2"/>
  <c r="BV20" i="2"/>
  <c r="BV12" i="2"/>
  <c r="BV33" i="2"/>
  <c r="BV25" i="2"/>
  <c r="BD47" i="2"/>
  <c r="BH47" i="2"/>
  <c r="AM6" i="2"/>
  <c r="BV11" i="2"/>
  <c r="BV44" i="2"/>
  <c r="BV36" i="2"/>
  <c r="BV29" i="2"/>
  <c r="AY20" i="2"/>
  <c r="BU41" i="2" s="1"/>
  <c r="BP22" i="2"/>
  <c r="BP18" i="2"/>
  <c r="BP14" i="2"/>
  <c r="BP10" i="2"/>
  <c r="BP47" i="2" s="1"/>
  <c r="BU22" i="2"/>
  <c r="BU38" i="2"/>
  <c r="BV37" i="2"/>
  <c r="E8" i="3"/>
  <c r="BT47" i="2"/>
  <c r="AN21" i="2"/>
  <c r="AN30" i="2"/>
  <c r="AN46" i="2"/>
  <c r="AP46" i="2" s="1"/>
  <c r="AN18" i="2"/>
  <c r="AP18" i="2" s="1"/>
  <c r="AY15" i="2"/>
  <c r="BS5" i="2" s="1"/>
  <c r="AN24" i="2"/>
  <c r="AN26" i="2"/>
  <c r="AP26" i="2" s="1"/>
  <c r="AY10" i="2"/>
  <c r="AV11" i="2" s="1"/>
  <c r="AM5" i="2"/>
  <c r="AN39" i="2"/>
  <c r="AO42" i="2"/>
  <c r="AM46" i="2"/>
  <c r="AM42" i="2"/>
  <c r="AM38" i="2"/>
  <c r="AM34" i="2"/>
  <c r="AN34" i="2"/>
  <c r="AM43" i="2"/>
  <c r="AM39" i="2"/>
  <c r="AP39" i="2" s="1"/>
  <c r="AM35" i="2"/>
  <c r="AN44" i="2"/>
  <c r="AN32" i="2"/>
  <c r="AP32" i="2" s="1"/>
  <c r="AO20" i="2"/>
  <c r="AP20" i="2" s="1"/>
  <c r="AM33" i="2"/>
  <c r="AM45" i="2"/>
  <c r="AM41" i="2"/>
  <c r="AM37" i="2"/>
  <c r="AN11" i="2"/>
  <c r="AN16" i="2"/>
  <c r="AP16" i="2" s="1"/>
  <c r="AO40" i="2"/>
  <c r="AM11" i="2"/>
  <c r="T47" i="2"/>
  <c r="AO35" i="2"/>
  <c r="AO13" i="2"/>
  <c r="R47" i="2"/>
  <c r="AM13" i="2"/>
  <c r="AN15" i="2"/>
  <c r="AP15" i="2" s="1"/>
  <c r="AO31" i="2"/>
  <c r="AP31" i="2" s="1"/>
  <c r="AO12" i="2"/>
  <c r="AP12" i="2" s="1"/>
  <c r="AM44" i="2"/>
  <c r="AM40" i="2"/>
  <c r="AM36" i="2"/>
  <c r="V48" i="2"/>
  <c r="AN9" i="2"/>
  <c r="AP9" i="2" s="1"/>
  <c r="AO14" i="2"/>
  <c r="AP14" i="2" s="1"/>
  <c r="AO10" i="2"/>
  <c r="AP10" i="2" s="1"/>
  <c r="AO6" i="2"/>
  <c r="AP6" i="2" s="1"/>
  <c r="AN5" i="2"/>
  <c r="AN8" i="2"/>
  <c r="AP8" i="2" s="1"/>
  <c r="AN45" i="2"/>
  <c r="AN33" i="2"/>
  <c r="AP33" i="2" s="1"/>
  <c r="AN27" i="2"/>
  <c r="AP27" i="2" s="1"/>
  <c r="AN23" i="2"/>
  <c r="AP23" i="2" s="1"/>
  <c r="AN17" i="2"/>
  <c r="AP17" i="2" s="1"/>
  <c r="AO41" i="2"/>
  <c r="AN7" i="2"/>
  <c r="AP7" i="2" s="1"/>
  <c r="AP21" i="2"/>
  <c r="AO29" i="2"/>
  <c r="AP29" i="2" s="1"/>
  <c r="P47" i="2"/>
  <c r="AN43" i="2"/>
  <c r="AN25" i="2"/>
  <c r="AP25" i="2" s="1"/>
  <c r="AO37" i="2"/>
  <c r="AN38" i="2"/>
  <c r="AN36" i="2"/>
  <c r="AP30" i="2"/>
  <c r="AO28" i="2"/>
  <c r="AP28" i="2" s="1"/>
  <c r="AP24" i="2"/>
  <c r="AO22" i="2"/>
  <c r="AP22" i="2" s="1"/>
  <c r="AN19" i="2"/>
  <c r="AP19" i="2" s="1"/>
  <c r="AL47" i="2"/>
  <c r="AG48" i="2"/>
  <c r="G47" i="2"/>
  <c r="BU42" i="2" l="1"/>
  <c r="BU34" i="2"/>
  <c r="BU29" i="2"/>
  <c r="BU18" i="2"/>
  <c r="BU33" i="2"/>
  <c r="BU9" i="2"/>
  <c r="BQ5" i="2"/>
  <c r="BQ37" i="2"/>
  <c r="BQ22" i="2"/>
  <c r="BV22" i="2"/>
  <c r="BQ29" i="2"/>
  <c r="BQ44" i="2"/>
  <c r="BU43" i="2"/>
  <c r="BQ20" i="2"/>
  <c r="BQ38" i="2"/>
  <c r="BQ21" i="2"/>
  <c r="BU8" i="2"/>
  <c r="BQ35" i="2"/>
  <c r="BQ6" i="2"/>
  <c r="BQ7" i="2"/>
  <c r="BQ40" i="2"/>
  <c r="BQ10" i="2"/>
  <c r="BV10" i="2"/>
  <c r="AV21" i="2"/>
  <c r="BU27" i="2"/>
  <c r="BU19" i="2"/>
  <c r="BU40" i="2"/>
  <c r="BU32" i="2"/>
  <c r="BU24" i="2"/>
  <c r="BU16" i="2"/>
  <c r="BU44" i="2"/>
  <c r="BU36" i="2"/>
  <c r="BU28" i="2"/>
  <c r="BU20" i="2"/>
  <c r="BU12" i="2"/>
  <c r="BU6" i="2"/>
  <c r="BQ32" i="2"/>
  <c r="BQ25" i="2"/>
  <c r="BQ41" i="2"/>
  <c r="BU23" i="2"/>
  <c r="BU5" i="2"/>
  <c r="BQ30" i="2"/>
  <c r="BQ42" i="2"/>
  <c r="BQ17" i="2"/>
  <c r="BU45" i="2"/>
  <c r="BQ39" i="2"/>
  <c r="BQ28" i="2"/>
  <c r="BQ15" i="2"/>
  <c r="BQ13" i="2"/>
  <c r="AP34" i="2"/>
  <c r="BQ43" i="2"/>
  <c r="BU46" i="2"/>
  <c r="BU17" i="2"/>
  <c r="BU26" i="2"/>
  <c r="BU14" i="2"/>
  <c r="BQ27" i="2"/>
  <c r="BQ14" i="2"/>
  <c r="BV14" i="2"/>
  <c r="BU11" i="2"/>
  <c r="BQ36" i="2"/>
  <c r="BQ11" i="2"/>
  <c r="BU35" i="2"/>
  <c r="BU7" i="2"/>
  <c r="BQ12" i="2"/>
  <c r="BQ9" i="2"/>
  <c r="BU31" i="2"/>
  <c r="BQ16" i="2"/>
  <c r="BQ24" i="2"/>
  <c r="BQ19" i="2"/>
  <c r="AV16" i="2"/>
  <c r="BS44" i="2"/>
  <c r="BS40" i="2"/>
  <c r="BS36" i="2"/>
  <c r="BS32" i="2"/>
  <c r="BS28" i="2"/>
  <c r="BS24" i="2"/>
  <c r="BS20" i="2"/>
  <c r="BS16" i="2"/>
  <c r="BS12" i="2"/>
  <c r="BS8" i="2"/>
  <c r="BS43" i="2"/>
  <c r="BS39" i="2"/>
  <c r="BS35" i="2"/>
  <c r="BS31" i="2"/>
  <c r="BS27" i="2"/>
  <c r="BS23" i="2"/>
  <c r="BS19" i="2"/>
  <c r="BS15" i="2"/>
  <c r="BS11" i="2"/>
  <c r="BS7" i="2"/>
  <c r="BS45" i="2"/>
  <c r="BS37" i="2"/>
  <c r="BS29" i="2"/>
  <c r="BS21" i="2"/>
  <c r="BS13" i="2"/>
  <c r="BS42" i="2"/>
  <c r="BS34" i="2"/>
  <c r="BS26" i="2"/>
  <c r="BS18" i="2"/>
  <c r="BS10" i="2"/>
  <c r="BS41" i="2"/>
  <c r="BS33" i="2"/>
  <c r="BS25" i="2"/>
  <c r="BS17" i="2"/>
  <c r="BS9" i="2"/>
  <c r="BS46" i="2"/>
  <c r="BS38" i="2"/>
  <c r="BS30" i="2"/>
  <c r="BS22" i="2"/>
  <c r="BS14" i="2"/>
  <c r="BU25" i="2"/>
  <c r="BU21" i="2"/>
  <c r="BU30" i="2"/>
  <c r="BU10" i="2"/>
  <c r="BU13" i="2"/>
  <c r="BQ18" i="2"/>
  <c r="BX18" i="2" s="1"/>
  <c r="BV18" i="2"/>
  <c r="BU39" i="2"/>
  <c r="BQ33" i="2"/>
  <c r="BU15" i="2"/>
  <c r="BQ26" i="2"/>
  <c r="BX26" i="2" s="1"/>
  <c r="BQ34" i="2"/>
  <c r="BX34" i="2" s="1"/>
  <c r="BQ46" i="2"/>
  <c r="BU37" i="2"/>
  <c r="BQ45" i="2"/>
  <c r="BX45" i="2" s="1"/>
  <c r="BQ31" i="2"/>
  <c r="BX31" i="2" s="1"/>
  <c r="BQ23" i="2"/>
  <c r="BX23" i="2" s="1"/>
  <c r="BQ8" i="2"/>
  <c r="BX8" i="2" s="1"/>
  <c r="AP42" i="2"/>
  <c r="AP35" i="2"/>
  <c r="AP44" i="2"/>
  <c r="AP11" i="2"/>
  <c r="AP38" i="2"/>
  <c r="AP40" i="2"/>
  <c r="AP37" i="2"/>
  <c r="AM47" i="2"/>
  <c r="AP43" i="2"/>
  <c r="O48" i="2"/>
  <c r="AP45" i="2"/>
  <c r="AP5" i="2"/>
  <c r="AP36" i="2"/>
  <c r="AP41" i="2"/>
  <c r="AP13" i="2"/>
  <c r="AN47" i="2"/>
  <c r="AO47" i="2"/>
  <c r="BS47" i="2" l="1"/>
  <c r="BX19" i="2"/>
  <c r="BX9" i="2"/>
  <c r="BX11" i="2"/>
  <c r="BX14" i="2"/>
  <c r="BX13" i="2"/>
  <c r="BU47" i="2"/>
  <c r="BX32" i="2"/>
  <c r="BX40" i="2"/>
  <c r="BX22" i="2"/>
  <c r="BX24" i="2"/>
  <c r="BX12" i="2"/>
  <c r="BX36" i="2"/>
  <c r="BX27" i="2"/>
  <c r="BX15" i="2"/>
  <c r="BX17" i="2"/>
  <c r="BX7" i="2"/>
  <c r="BX21" i="2"/>
  <c r="BX44" i="2"/>
  <c r="BX37" i="2"/>
  <c r="BX46" i="2"/>
  <c r="BX33" i="2"/>
  <c r="BX16" i="2"/>
  <c r="BX43" i="2"/>
  <c r="BX28" i="2"/>
  <c r="BX42" i="2"/>
  <c r="BX41" i="2"/>
  <c r="BV47" i="2"/>
  <c r="BX6" i="2"/>
  <c r="BX38" i="2"/>
  <c r="BX29" i="2"/>
  <c r="BX5" i="2"/>
  <c r="BQ47" i="2"/>
  <c r="BX39" i="2"/>
  <c r="BX30" i="2"/>
  <c r="BX25" i="2"/>
  <c r="BX10" i="2"/>
  <c r="BX35" i="2"/>
  <c r="BX20" i="2"/>
  <c r="AP47" i="2"/>
  <c r="BX47" i="2" l="1"/>
  <c r="BX57" i="2" l="1"/>
  <c r="BX58" i="2" s="1"/>
  <c r="BX53" i="2"/>
  <c r="BX55" i="2" s="1"/>
  <c r="BX50" i="2"/>
</calcChain>
</file>

<file path=xl/sharedStrings.xml><?xml version="1.0" encoding="utf-8"?>
<sst xmlns="http://schemas.openxmlformats.org/spreadsheetml/2006/main" count="264" uniqueCount="164">
  <si>
    <t>Cel mai recent an de la care se găsește informația</t>
  </si>
  <si>
    <t>ALBA</t>
  </si>
  <si>
    <t>ARAD</t>
  </si>
  <si>
    <t>BIHOR</t>
  </si>
  <si>
    <t>BOTOȘANI</t>
  </si>
  <si>
    <t>BRĂILA</t>
  </si>
  <si>
    <t>BUZĂU</t>
  </si>
  <si>
    <t>CARAȘ-SEVERIN</t>
  </si>
  <si>
    <t>CLUJ</t>
  </si>
  <si>
    <t>CONSTANȚA</t>
  </si>
  <si>
    <t>COVASNA</t>
  </si>
  <si>
    <t>GALAȚI</t>
  </si>
  <si>
    <t>TOTAL POSTURI, INCLUSIV DIRECTOR</t>
  </si>
  <si>
    <t>HARGHITA</t>
  </si>
  <si>
    <t>HUNEDOARA</t>
  </si>
  <si>
    <t>IALOMIȚA</t>
  </si>
  <si>
    <t>IAȘI</t>
  </si>
  <si>
    <t>MUREȘ</t>
  </si>
  <si>
    <t>NEAMȚ</t>
  </si>
  <si>
    <t>OLT</t>
  </si>
  <si>
    <t>PRAHOVA</t>
  </si>
  <si>
    <t>SĂLAJ</t>
  </si>
  <si>
    <t>SATU MARE</t>
  </si>
  <si>
    <t>SIBIU</t>
  </si>
  <si>
    <t>TIMIȘ</t>
  </si>
  <si>
    <t>TULCEA</t>
  </si>
  <si>
    <t>VÂLCEA</t>
  </si>
  <si>
    <t>VRANCEA</t>
  </si>
  <si>
    <t>DOLJ</t>
  </si>
  <si>
    <t>DÂMBOVIȚA</t>
  </si>
  <si>
    <t>ILFOV</t>
  </si>
  <si>
    <t>BUCUREȘTI</t>
  </si>
  <si>
    <t>BISTRIȚA</t>
  </si>
  <si>
    <t>MARAMUREȘ</t>
  </si>
  <si>
    <t>pagină nefuncțională</t>
  </si>
  <si>
    <t>BRAȘOV</t>
  </si>
  <si>
    <t>nu este public</t>
  </si>
  <si>
    <t>BACĂU</t>
  </si>
  <si>
    <t>SUCEAVA</t>
  </si>
  <si>
    <t>nu are site</t>
  </si>
  <si>
    <t>VASLUI</t>
  </si>
  <si>
    <t>ARGEȘ</t>
  </si>
  <si>
    <t>CĂLĂRAȘI</t>
  </si>
  <si>
    <t>GIURGIU</t>
  </si>
  <si>
    <t>site gol</t>
  </si>
  <si>
    <t>TELEORMAN</t>
  </si>
  <si>
    <t>GORJ</t>
  </si>
  <si>
    <t>MEHEDINȚI</t>
  </si>
  <si>
    <t>TOTAL POSTURI MENTENANȚĂ (administratori, muncitori, îngrijitori, șoferi etc.)</t>
  </si>
  <si>
    <t>TOTAL POSTURI SPECIALITATE &amp; DE SUPORT (Tineret, Sport, Financiar, Achiziții, Juridic, Arhivă, Secretariat etc.)</t>
  </si>
  <si>
    <t>TOTAL POSTURI DE DIRECTOR</t>
  </si>
  <si>
    <t>TOTAL POSTURI Compartimentul „TINERET”</t>
  </si>
  <si>
    <t>NR.</t>
  </si>
  <si>
    <t>Procent din TOTAL POSTURI</t>
  </si>
  <si>
    <t>Direcția Județeană pentru Sport și Tineret/ Direcția pentru Sport și Tineret a Municipiului București</t>
  </si>
  <si>
    <t>Număr angajați în Compartimentul „TINERET” - anul 2016 (singura evidență publică, completă)</t>
  </si>
  <si>
    <t>Salarii 2020</t>
  </si>
  <si>
    <t>Salarii 2013</t>
  </si>
  <si>
    <t>Salarii 2017</t>
  </si>
  <si>
    <t>Salarii 2019</t>
  </si>
  <si>
    <t>Organigramă</t>
  </si>
  <si>
    <t>Salarii 2018</t>
  </si>
  <si>
    <t>Nr. TINERI cu domiciliul în județ</t>
  </si>
  <si>
    <t>Salariu de bază ÎNGRIJITOR (2.950 RON/Llună x 12 luni = 35.400 RON)</t>
  </si>
  <si>
    <t>Salariu de bază REFERENT (3.900 RON/lună x 12 luni = 46.800 RON)</t>
  </si>
  <si>
    <t>Salariu de bază CONSILIER (4.561 RON/lună x 12 luni = 54.732 RON)</t>
  </si>
  <si>
    <t>Nr. DIRECTORI</t>
  </si>
  <si>
    <t>Salariu de bază DIRECTOR (9.283 RON/ lună x 12 luni = 111.396 RON)</t>
  </si>
  <si>
    <r>
      <rPr>
        <b/>
        <sz val="18"/>
        <color theme="1"/>
        <rFont val="Calibri"/>
        <family val="2"/>
        <scheme val="minor"/>
      </rPr>
      <t>210</t>
    </r>
    <r>
      <rPr>
        <sz val="18"/>
        <color theme="1"/>
        <rFont val="Calibri"/>
        <family val="2"/>
        <charset val="238"/>
        <scheme val="minor"/>
      </rPr>
      <t xml:space="preserve"> posturi cu caracter funcțional (inclusiv director)</t>
    </r>
  </si>
  <si>
    <r>
      <rPr>
        <b/>
        <sz val="18"/>
        <color theme="1"/>
        <rFont val="Calibri"/>
        <family val="2"/>
        <scheme val="minor"/>
      </rPr>
      <t>461</t>
    </r>
    <r>
      <rPr>
        <sz val="18"/>
        <color theme="1"/>
        <rFont val="Calibri"/>
        <family val="2"/>
        <charset val="238"/>
        <scheme val="minor"/>
      </rPr>
      <t xml:space="preserve"> de posturi de specialitate: Lucrători &amp; Consilieri de tineret = angajați în Compartimentul „TINERET”</t>
    </r>
  </si>
  <si>
    <t>Salariu de bază ADMINISTRATOR (3.750 RON/ lună x 12 luni = 45.000 RON)</t>
  </si>
  <si>
    <r>
      <rPr>
        <b/>
        <sz val="18"/>
        <color theme="1"/>
        <rFont val="Calibri"/>
        <family val="2"/>
        <scheme val="minor"/>
      </rPr>
      <t>99</t>
    </r>
    <r>
      <rPr>
        <sz val="18"/>
        <color theme="1"/>
        <rFont val="Calibri"/>
        <family val="2"/>
        <charset val="238"/>
        <scheme val="minor"/>
      </rPr>
      <t xml:space="preserve"> posturi suplimentare DOAR pentru DJT-urile cu mai multe imobile (centre de agrement, baze turstice, hosteluri etc.)</t>
    </r>
  </si>
  <si>
    <t>NR. TOTAL POSTURI</t>
  </si>
  <si>
    <t>TOTAL SALARIU DE BAZĂ</t>
  </si>
  <si>
    <t>TOTAL VOUCHERE DE VACANȚĂ (1.450 RON/ an)</t>
  </si>
  <si>
    <t>TOTAL INDEMNIZAȚIE DE HRANĂ (346 RON/ lună x 12 luni = 4.152 RON/ an)</t>
  </si>
  <si>
    <t>TOTAL</t>
  </si>
  <si>
    <t>CHELTUIELI DE PERSONAL</t>
  </si>
  <si>
    <t>TOTAL cheltuieli de personal</t>
  </si>
  <si>
    <t>Situație actuală</t>
  </si>
  <si>
    <t>Evidență 2016</t>
  </si>
  <si>
    <r>
      <rPr>
        <sz val="20"/>
        <color rgb="FFFF0000"/>
        <rFont val="Calibri (Body)_x0000_"/>
        <charset val="238"/>
      </rPr>
      <t>Propunere MTS</t>
    </r>
    <r>
      <rPr>
        <sz val="20"/>
        <color theme="1"/>
        <rFont val="Calibri"/>
        <family val="2"/>
        <charset val="238"/>
        <scheme val="minor"/>
      </rPr>
      <t xml:space="preserve"> de buget pentru </t>
    </r>
    <r>
      <rPr>
        <b/>
        <sz val="20"/>
        <color theme="1"/>
        <rFont val="Calibri"/>
        <family val="2"/>
        <scheme val="minor"/>
      </rPr>
      <t xml:space="preserve">cheltuielile de personal </t>
    </r>
    <r>
      <rPr>
        <sz val="20"/>
        <color theme="1"/>
        <rFont val="Calibri"/>
        <family val="2"/>
        <charset val="238"/>
        <scheme val="minor"/>
      </rPr>
      <t xml:space="preserve">- </t>
    </r>
    <r>
      <rPr>
        <sz val="20"/>
        <color rgb="FFFF0000"/>
        <rFont val="Calibri (Body)_x0000_"/>
        <charset val="238"/>
      </rPr>
      <t>anul 2021</t>
    </r>
  </si>
  <si>
    <t>Nr. REFERENȚI III asistent - studii M (activități de educație non-formală cu tinerii: 14-19 ani; 20-24 ani; 25-29 ani)</t>
  </si>
  <si>
    <t>Nr. CONSILIERI SUPERIOR - studii S (activități de educație non-formală cu tinerii: 30-34 ani)</t>
  </si>
  <si>
    <t>Nr. CONSILIERI SUPERIOR - studii S (servicii de consiliere &amp; informare pt. tineri; suport pentru ONG-uri)</t>
  </si>
  <si>
    <t>Nr. CONSILIERI SUPERIOR - studii S (salarii &amp; plăți)</t>
  </si>
  <si>
    <t>Nr. CONSILIERI SUPERIOR - studii S (viză CFP)</t>
  </si>
  <si>
    <t>Nr. CONSILIERI SUPERIOR - studii S (achiziții publice)</t>
  </si>
  <si>
    <t>Nr. ÎNGRIJITORI clădire sediu DJT - studii M/G</t>
  </si>
  <si>
    <t>Nr. ADMINISTRATORI imobile - studii M (sedii, centre de agrement etc.)</t>
  </si>
  <si>
    <t>Nr. ÎNGRIJITORI centre de agrement și alte imobile, în afară de sediul DJT - studii M/G</t>
  </si>
  <si>
    <t>Propunerea ONG-urilor din REZOLUȚIA TINERILOR (pentru a ajunge la câte 10% din populația tânără, pe an)</t>
  </si>
  <si>
    <t>CAZARE</t>
  </si>
  <si>
    <t>2 nopți</t>
  </si>
  <si>
    <t>21 participanți</t>
  </si>
  <si>
    <t>MASĂ</t>
  </si>
  <si>
    <t>2 zile</t>
  </si>
  <si>
    <t>65 lei/ zi/ participant</t>
  </si>
  <si>
    <t>TRATAȚII</t>
  </si>
  <si>
    <t>6,5 lei/ zi/ participant</t>
  </si>
  <si>
    <t>TRANSPORT</t>
  </si>
  <si>
    <t>35 lei/ participant</t>
  </si>
  <si>
    <t>MATERIALE ACTIVITATE</t>
  </si>
  <si>
    <t>10 lei/ participant</t>
  </si>
  <si>
    <t>65 lei/ noapte/ participant</t>
  </si>
  <si>
    <t>COST/PARTICIPANT</t>
  </si>
  <si>
    <t>1 zi</t>
  </si>
  <si>
    <t>COST/ PARTICIPANT</t>
  </si>
  <si>
    <t>BUGET ACTIVITĂȚI/ SERVICII PENTRU TINERI ȘI ONG-URI</t>
  </si>
  <si>
    <r>
      <t xml:space="preserve">BUGET ACTIVITATE / SERVICIU DE </t>
    </r>
    <r>
      <rPr>
        <b/>
        <sz val="12"/>
        <color theme="1"/>
        <rFont val="Calibri"/>
        <family val="2"/>
        <scheme val="minor"/>
      </rPr>
      <t>2 ZILE</t>
    </r>
  </si>
  <si>
    <r>
      <t xml:space="preserve">BUGET ACTIVITATE / SERVICIU DE </t>
    </r>
    <r>
      <rPr>
        <b/>
        <sz val="12"/>
        <color theme="1"/>
        <rFont val="Calibri"/>
        <family val="2"/>
        <scheme val="minor"/>
      </rPr>
      <t>4 ORE</t>
    </r>
  </si>
  <si>
    <r>
      <t xml:space="preserve">BUGET ACTIVITATE / SERVICIU DE </t>
    </r>
    <r>
      <rPr>
        <b/>
        <sz val="12"/>
        <color theme="1"/>
        <rFont val="Calibri"/>
        <family val="2"/>
        <scheme val="minor"/>
      </rPr>
      <t>2 ORE</t>
    </r>
  </si>
  <si>
    <t>Nr. activități de 2 zile realizate de lucrătorii de tineret</t>
  </si>
  <si>
    <t>Nr. activități de 4 ore realizate de lucrătorii de tineret</t>
  </si>
  <si>
    <t>Nr activități de 2 ore realizate de lucrătorii de tineret</t>
  </si>
  <si>
    <t>Nr. REFERENȚI III asistent - studii M (activități de educație non-formală cu tinerii: 14-19 ani; 20-24 ani; 25-29 ani) - LUCRĂTORII DE TINERET</t>
  </si>
  <si>
    <t>Nr. CONSILIERI SUPERIOR - studii S (activități de educație non-formală cu tinerii: 30-34 ani) - CONSILIERII DE TINERET</t>
  </si>
  <si>
    <t>Nr. activități de 2 zile realizate de CONSILIERII DE TINERET</t>
  </si>
  <si>
    <t>Nr. activități de 4 ore realizate de CONSILIERII DE TINERET</t>
  </si>
  <si>
    <t>Nr activități de 2 ore realizate de CONSILIERII DE TINERET</t>
  </si>
  <si>
    <t>Nr. servicii de 2 zile furnizate de CONSILIERII DE TINERET</t>
  </si>
  <si>
    <t>Nr. servicii de 4 ore furnizate de CONSILIERII DE TINERET</t>
  </si>
  <si>
    <t>Nr servicii de 2 ore furnizate de CONSILIERII DE TINERET</t>
  </si>
  <si>
    <t>Nr servicii de consiliere pt tineri furnizate de CONSILIERII DE TINERET</t>
  </si>
  <si>
    <t>Nr servicii de informare digitală furnizate de CONSILIERII DE TINERET</t>
  </si>
  <si>
    <t>COST TOTAL ACTIVITĂȚI &amp; SERVICII</t>
  </si>
  <si>
    <t>NUMĂR TOTAL activități &amp; servicii de 2 zile</t>
  </si>
  <si>
    <t>NUMĂR TOTAL activități &amp; servicii de 4 ore</t>
  </si>
  <si>
    <t>NUMĂR TOTAL activități &amp; servicii de 2ore</t>
  </si>
  <si>
    <t>BUGET TOTAL activități &amp; servicii de 2 zile</t>
  </si>
  <si>
    <t>BUGET TOTAL activități &amp; servicii de 2 ore</t>
  </si>
  <si>
    <t>BUGET TOTAL activități &amp; servicii de 4ore</t>
  </si>
  <si>
    <t>BUGET TOTAL</t>
  </si>
  <si>
    <r>
      <t xml:space="preserve">NUMĂR TOTAL SERVICII </t>
    </r>
    <r>
      <rPr>
        <b/>
        <sz val="12"/>
        <color theme="1"/>
        <rFont val="Calibri"/>
        <family val="2"/>
        <scheme val="minor"/>
      </rPr>
      <t>NEBUGETATE</t>
    </r>
    <r>
      <rPr>
        <sz val="12"/>
        <color theme="1"/>
        <rFont val="Calibri"/>
        <family val="2"/>
        <charset val="238"/>
        <scheme val="minor"/>
      </rPr>
      <t xml:space="preserve"> (CONSILIEREA &amp; INFORMAREA DIGITALĂ)</t>
    </r>
  </si>
  <si>
    <r>
      <t xml:space="preserve">NUMĂR TOTAL ACTIVITĂȚI/ SESIUNI DE SERVICII </t>
    </r>
    <r>
      <rPr>
        <b/>
        <sz val="12"/>
        <color theme="1"/>
        <rFont val="Calibri"/>
        <family val="2"/>
        <scheme val="minor"/>
      </rPr>
      <t>BUGETATE</t>
    </r>
    <r>
      <rPr>
        <sz val="12"/>
        <color theme="1"/>
        <rFont val="Calibri"/>
        <family val="2"/>
        <charset val="238"/>
        <scheme val="minor"/>
      </rPr>
      <t xml:space="preserve"> (a câte 20 participați)</t>
    </r>
  </si>
  <si>
    <t>Nr. participanți nebugetați (consiliere)</t>
  </si>
  <si>
    <t>Cost mediu/ participant</t>
  </si>
  <si>
    <t>Nr. participanți bugetați (28.452 sesiuni x 20 participanți)</t>
  </si>
  <si>
    <t>Cheltuieli de personal specializat (lucrători &amp; consilieri de tineret)</t>
  </si>
  <si>
    <t>Nr.total participanți (bugetați &amp; nebugetați)</t>
  </si>
  <si>
    <t>Cheltuieli personal (specializat, funcțional și de mentenanță)</t>
  </si>
  <si>
    <t>Cost mediu FINAL / participant</t>
  </si>
  <si>
    <t>Cost activități, servicii &amp; cheltuieli de personal specializat</t>
  </si>
  <si>
    <t>Cost FINAL activități, servicii &amp; cheltuieli de personal total</t>
  </si>
  <si>
    <t>Cost mediu activități &amp; servicii / participant bugetat</t>
  </si>
  <si>
    <t>Tabere ELEVI</t>
  </si>
  <si>
    <t>Locuri tabără (aprox 3%)</t>
  </si>
  <si>
    <t>Tabere copii &amp; tineri cu dizabilități</t>
  </si>
  <si>
    <t>Tabere tineri ce vor părăsi sistemul de protecție</t>
  </si>
  <si>
    <t>Tabere studenți</t>
  </si>
  <si>
    <t>Buget cazare în centrele de agrement ale ANT (65 RON/noapte x 6 nopți = 390 RON)</t>
  </si>
  <si>
    <t>Buget masă în centrele de agrement ale ANT (65 RON/zi x 7 zile = 455 RON)</t>
  </si>
  <si>
    <r>
      <t xml:space="preserve">Buget cazare la operatori privați </t>
    </r>
    <r>
      <rPr>
        <b/>
        <sz val="12"/>
        <color theme="1"/>
        <rFont val="Calibri"/>
        <family val="2"/>
        <scheme val="minor"/>
      </rPr>
      <t>PT. STUDENȚI</t>
    </r>
    <r>
      <rPr>
        <sz val="12"/>
        <color theme="1"/>
        <rFont val="Calibri"/>
        <family val="2"/>
        <charset val="238"/>
        <scheme val="minor"/>
      </rPr>
      <t xml:space="preserve"> (100 RON/noapte x 6 nopți = 600 RON)</t>
    </r>
  </si>
  <si>
    <r>
      <t xml:space="preserve">Buget masă la operatori privați </t>
    </r>
    <r>
      <rPr>
        <b/>
        <sz val="12"/>
        <color theme="1"/>
        <rFont val="Calibri"/>
        <family val="2"/>
        <scheme val="minor"/>
      </rPr>
      <t>PT. STUDENȚI</t>
    </r>
    <r>
      <rPr>
        <sz val="12"/>
        <color theme="1"/>
        <rFont val="Calibri"/>
        <family val="2"/>
        <charset val="238"/>
        <scheme val="minor"/>
      </rPr>
      <t xml:space="preserve"> (70 RON/zi x 7 zile = 490 RON)</t>
    </r>
  </si>
  <si>
    <t>Totalul ar fi de:</t>
  </si>
  <si>
    <t>Diferența ar fi de:</t>
  </si>
  <si>
    <t>Alocări bugetare în perioada 2016-2020</t>
  </si>
  <si>
    <t>Tabere sociale și pentru persoane cu hanidcap</t>
  </si>
  <si>
    <t>Tabere naționale și tematice</t>
  </si>
  <si>
    <t>Tabere studențești</t>
  </si>
  <si>
    <t>Tabere ARC (diaspora)</t>
  </si>
  <si>
    <t>Propunere buget 2022-2027/ an</t>
  </si>
  <si>
    <t>Nr. total beneficiari (aprox), din care vizăm 3% pe an</t>
  </si>
  <si>
    <t>ANEXA - Viziunea asupra reformei autorității publice centrale pentru TINERET și a serviciilor și instituțiilor sale publice subordonate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</si>
</sst>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RON&quot;"/>
    <numFmt numFmtId="165" formatCode="#,##0\ &quot;RON&quot;"/>
  </numFmts>
  <fonts count="32"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20"/>
      <color theme="1"/>
      <name val="Calibri"/>
      <family val="2"/>
      <charset val="238"/>
      <scheme val="minor"/>
    </font>
    <font>
      <sz val="20"/>
      <color theme="1"/>
      <name val="Calibri (Body)_x0000_"/>
      <charset val="238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20"/>
      <color rgb="FFFF0000"/>
      <name val="Calibri (Body)_x0000_"/>
      <charset val="238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sz val="12"/>
      <name val="Calibri"/>
      <family val="2"/>
      <scheme val="minor"/>
    </font>
    <font>
      <sz val="18"/>
      <color theme="0"/>
      <name val="Calibri"/>
      <family val="2"/>
      <charset val="238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 (Body)_x0000_"/>
      <charset val="238"/>
    </font>
    <font>
      <u/>
      <sz val="24"/>
      <color theme="10"/>
      <name val="Calibri"/>
      <family val="2"/>
      <charset val="238"/>
      <scheme val="minor"/>
    </font>
    <font>
      <u/>
      <sz val="21"/>
      <color theme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0" borderId="0" xfId="0" applyNumberFormat="1"/>
    <xf numFmtId="9" fontId="0" fillId="0" borderId="0" xfId="0" applyNumberFormat="1"/>
    <xf numFmtId="0" fontId="0" fillId="4" borderId="0" xfId="0" applyFill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9" fontId="0" fillId="4" borderId="0" xfId="0" applyNumberFormat="1" applyFill="1" applyAlignment="1">
      <alignment horizontal="center" vertical="center"/>
    </xf>
    <xf numFmtId="165" fontId="0" fillId="5" borderId="1" xfId="0" applyNumberForma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9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1" xfId="0" applyNumberFormat="1" applyBorder="1" applyAlignment="1">
      <alignment horizontal="center" vertical="center"/>
    </xf>
    <xf numFmtId="0" fontId="0" fillId="4" borderId="0" xfId="0" applyFill="1" applyBorder="1" applyAlignment="1">
      <alignment horizontal="right" vertical="center" wrapText="1"/>
    </xf>
    <xf numFmtId="0" fontId="0" fillId="4" borderId="0" xfId="0" applyFill="1" applyBorder="1" applyAlignment="1">
      <alignment horizontal="right" wrapText="1"/>
    </xf>
    <xf numFmtId="3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165" fontId="0" fillId="0" borderId="0" xfId="0" applyNumberFormat="1"/>
    <xf numFmtId="165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right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right" vertical="center"/>
    </xf>
    <xf numFmtId="0" fontId="15" fillId="5" borderId="1" xfId="0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right"/>
    </xf>
    <xf numFmtId="9" fontId="0" fillId="4" borderId="0" xfId="0" applyNumberFormat="1" applyFill="1"/>
    <xf numFmtId="0" fontId="1" fillId="4" borderId="0" xfId="0" applyFont="1" applyFill="1" applyAlignment="1">
      <alignment horizontal="right"/>
    </xf>
    <xf numFmtId="165" fontId="11" fillId="4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Border="1"/>
    <xf numFmtId="165" fontId="0" fillId="0" borderId="1" xfId="0" applyNumberFormat="1" applyBorder="1"/>
    <xf numFmtId="165" fontId="0" fillId="2" borderId="1" xfId="0" applyNumberFormat="1" applyFill="1" applyBorder="1" applyAlignment="1">
      <alignment horizontal="right" vertical="center"/>
    </xf>
    <xf numFmtId="0" fontId="0" fillId="0" borderId="1" xfId="0" applyFill="1" applyBorder="1"/>
    <xf numFmtId="165" fontId="0" fillId="2" borderId="1" xfId="0" applyNumberFormat="1" applyFill="1" applyBorder="1" applyAlignment="1">
      <alignment vertical="center"/>
    </xf>
    <xf numFmtId="0" fontId="25" fillId="5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65" fontId="0" fillId="0" borderId="0" xfId="0" applyNumberFormat="1" applyFill="1" applyAlignment="1">
      <alignment horizontal="right" vertical="center"/>
    </xf>
    <xf numFmtId="165" fontId="26" fillId="0" borderId="1" xfId="0" applyNumberFormat="1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right" vertical="center"/>
    </xf>
    <xf numFmtId="0" fontId="8" fillId="5" borderId="1" xfId="0" applyNumberFormat="1" applyFont="1" applyFill="1" applyBorder="1" applyAlignment="1">
      <alignment vertical="center"/>
    </xf>
    <xf numFmtId="165" fontId="8" fillId="5" borderId="1" xfId="0" applyNumberFormat="1" applyFont="1" applyFill="1" applyBorder="1" applyAlignment="1">
      <alignment vertical="center"/>
    </xf>
    <xf numFmtId="165" fontId="8" fillId="7" borderId="1" xfId="0" applyNumberFormat="1" applyFont="1" applyFill="1" applyBorder="1" applyAlignment="1">
      <alignment vertical="center"/>
    </xf>
    <xf numFmtId="1" fontId="8" fillId="7" borderId="1" xfId="0" applyNumberFormat="1" applyFont="1" applyFill="1" applyBorder="1" applyAlignment="1">
      <alignment vertical="center"/>
    </xf>
    <xf numFmtId="165" fontId="28" fillId="8" borderId="1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165" fontId="4" fillId="0" borderId="5" xfId="0" applyNumberFormat="1" applyFont="1" applyFill="1" applyBorder="1"/>
    <xf numFmtId="3" fontId="0" fillId="2" borderId="2" xfId="0" applyNumberFormat="1" applyFill="1" applyBorder="1"/>
    <xf numFmtId="165" fontId="0" fillId="2" borderId="2" xfId="0" applyNumberFormat="1" applyFill="1" applyBorder="1"/>
    <xf numFmtId="165" fontId="4" fillId="2" borderId="2" xfId="0" applyNumberFormat="1" applyFont="1" applyFill="1" applyBorder="1"/>
    <xf numFmtId="3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 applyAlignment="1"/>
    <xf numFmtId="165" fontId="4" fillId="0" borderId="1" xfId="0" applyNumberFormat="1" applyFont="1" applyBorder="1" applyAlignment="1"/>
    <xf numFmtId="0" fontId="0" fillId="0" borderId="1" xfId="0" applyBorder="1" applyAlignment="1"/>
    <xf numFmtId="0" fontId="11" fillId="0" borderId="0" xfId="0" applyFont="1" applyAlignment="1"/>
    <xf numFmtId="0" fontId="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30" fillId="0" borderId="0" xfId="1" applyFont="1" applyAlignment="1">
      <alignment vertical="center"/>
    </xf>
    <xf numFmtId="0" fontId="30" fillId="0" borderId="0" xfId="1" applyFont="1" applyAlignment="1">
      <alignment horizontal="left" vertical="center"/>
    </xf>
    <xf numFmtId="165" fontId="11" fillId="4" borderId="0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" fontId="8" fillId="7" borderId="1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31" fillId="0" borderId="6" xfId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219507</xdr:colOff>
      <xdr:row>0</xdr:row>
      <xdr:rowOff>31358</xdr:rowOff>
    </xdr:from>
    <xdr:to>
      <xdr:col>0</xdr:col>
      <xdr:colOff>1677655</xdr:colOff>
      <xdr:row>0</xdr:row>
      <xdr:rowOff>793789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2065EE-95E4-4C4B-9D95-ED86ED707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507" y="31358"/>
          <a:ext cx="1458148" cy="762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707968</xdr:colOff>
      <xdr:row>0</xdr:row>
      <xdr:rowOff>115094</xdr:rowOff>
    </xdr:from>
    <xdr:to>
      <xdr:col>0</xdr:col>
      <xdr:colOff>2316703</xdr:colOff>
      <xdr:row>0</xdr:row>
      <xdr:rowOff>1125884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F9253E-8593-4F4C-BE74-9E8B0B08E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968" y="115094"/>
          <a:ext cx="1608735" cy="1010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rezolutiatinerilor.ro/2021/02/19/documente-comune-ale-initiatorilor-rezolutiei/" TargetMode="External"/><Relationship Id="rId1" Type="http://schemas.openxmlformats.org/officeDocument/2006/relationships/hyperlink" Target="http://mts.ro/noutati/sinteza-raportarii-cu-privire-la-infrastructura-si-serviciile-pentru-activitatile-de-tiner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rezolutiatinerilor.ro/2021/02/19/documente-comune-ale-initiatorilor-rezolutie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86CDC-9195-8C49-8ED8-DECA0EEDF13D}">
  <dimension ref="A1:BX74"/>
  <sheetViews>
    <sheetView tabSelected="1" zoomScale="81" zoomScaleNormal="40" workbookViewId="0">
      <pane xSplit="1" topLeftCell="B1" activePane="topRight" state="frozen"/>
      <selection pane="topRight" activeCell="A2" sqref="A2:A4"/>
    </sheetView>
  </sheetViews>
  <sheetFormatPr baseColWidth="10" defaultRowHeight="16"/>
  <cols>
    <col min="1" max="1" width="24.5" customWidth="1"/>
    <col min="2" max="2" width="4.83203125" customWidth="1"/>
    <col min="3" max="3" width="20.83203125" customWidth="1"/>
    <col min="4" max="4" width="18.1640625" customWidth="1"/>
    <col min="5" max="5" width="20" customWidth="1"/>
    <col min="6" max="6" width="20.1640625" customWidth="1"/>
    <col min="7" max="7" width="19" customWidth="1"/>
    <col min="8" max="8" width="20.33203125" customWidth="1"/>
    <col min="9" max="9" width="18.6640625" style="6" customWidth="1"/>
    <col min="10" max="10" width="4.33203125" customWidth="1"/>
    <col min="11" max="11" width="16.33203125" customWidth="1"/>
    <col min="12" max="12" width="11.1640625" customWidth="1"/>
    <col min="13" max="13" width="17.33203125" style="51" customWidth="1"/>
    <col min="14" max="14" width="3.6640625" style="35" customWidth="1"/>
    <col min="15" max="15" width="23.6640625" customWidth="1"/>
    <col min="16" max="16" width="16.1640625" customWidth="1"/>
    <col min="17" max="18" width="19.6640625" customWidth="1"/>
    <col min="19" max="19" width="21.6640625" customWidth="1"/>
    <col min="20" max="20" width="18.33203125" customWidth="1"/>
    <col min="21" max="21" width="3.5" customWidth="1"/>
    <col min="22" max="22" width="13.1640625" customWidth="1"/>
    <col min="23" max="23" width="15.83203125" customWidth="1"/>
    <col min="24" max="24" width="13" customWidth="1"/>
    <col min="25" max="25" width="17.1640625" customWidth="1"/>
    <col min="26" max="26" width="10.5" customWidth="1"/>
    <col min="27" max="27" width="16.6640625" customWidth="1"/>
    <col min="28" max="28" width="13.33203125" customWidth="1"/>
    <col min="29" max="29" width="16.1640625" customWidth="1"/>
    <col min="30" max="30" width="11.5" customWidth="1"/>
    <col min="31" max="31" width="17.33203125" customWidth="1"/>
    <col min="32" max="32" width="3.6640625" customWidth="1"/>
    <col min="33" max="33" width="18.5" customWidth="1"/>
    <col min="34" max="34" width="19.83203125" customWidth="1"/>
    <col min="35" max="35" width="19.5" customWidth="1"/>
    <col min="36" max="36" width="19.1640625" customWidth="1"/>
    <col min="38" max="38" width="12.5" customWidth="1"/>
    <col min="39" max="39" width="18.33203125" customWidth="1"/>
    <col min="40" max="40" width="17.83203125" customWidth="1"/>
    <col min="41" max="41" width="16" customWidth="1"/>
    <col min="42" max="42" width="23.5" customWidth="1"/>
    <col min="44" max="44" width="25.1640625" customWidth="1"/>
    <col min="46" max="46" width="18.1640625" customWidth="1"/>
    <col min="47" max="47" width="21.33203125" customWidth="1"/>
    <col min="49" max="49" width="16.33203125" customWidth="1"/>
    <col min="50" max="50" width="25.6640625" customWidth="1"/>
    <col min="51" max="51" width="18" customWidth="1"/>
    <col min="53" max="53" width="28.6640625" customWidth="1"/>
    <col min="54" max="56" width="23.6640625" customWidth="1"/>
    <col min="57" max="66" width="23.83203125" customWidth="1"/>
    <col min="68" max="73" width="23.83203125" customWidth="1"/>
    <col min="74" max="74" width="20" customWidth="1"/>
    <col min="75" max="75" width="25.33203125" customWidth="1"/>
    <col min="76" max="76" width="25.5" customWidth="1"/>
  </cols>
  <sheetData>
    <row r="1" spans="1:76" ht="97" customHeight="1">
      <c r="C1" s="111" t="s">
        <v>163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</row>
    <row r="2" spans="1:76" ht="70" customHeight="1">
      <c r="A2" s="121" t="s">
        <v>54</v>
      </c>
      <c r="B2" s="67"/>
      <c r="C2" s="136" t="s">
        <v>79</v>
      </c>
      <c r="D2" s="136"/>
      <c r="E2" s="136"/>
      <c r="F2" s="136"/>
      <c r="G2" s="136"/>
      <c r="H2" s="136"/>
      <c r="I2" s="136"/>
      <c r="J2" s="8"/>
      <c r="K2" s="65" t="s">
        <v>80</v>
      </c>
      <c r="L2" s="8"/>
      <c r="M2" s="66">
        <v>2020</v>
      </c>
      <c r="N2" s="70"/>
      <c r="O2" s="122" t="s">
        <v>91</v>
      </c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8"/>
      <c r="AR2" s="123" t="s">
        <v>81</v>
      </c>
      <c r="AS2" s="8"/>
    </row>
    <row r="3" spans="1:76" s="2" customFormat="1" ht="65" customHeight="1">
      <c r="A3" s="121"/>
      <c r="B3" s="67"/>
      <c r="C3" s="131" t="s">
        <v>0</v>
      </c>
      <c r="D3" s="131" t="s">
        <v>50</v>
      </c>
      <c r="E3" s="131" t="s">
        <v>49</v>
      </c>
      <c r="F3" s="131" t="s">
        <v>48</v>
      </c>
      <c r="G3" s="131" t="s">
        <v>12</v>
      </c>
      <c r="H3" s="133" t="s">
        <v>51</v>
      </c>
      <c r="I3" s="133"/>
      <c r="J3" s="7"/>
      <c r="K3" s="132" t="s">
        <v>55</v>
      </c>
      <c r="L3" s="7"/>
      <c r="M3" s="130" t="s">
        <v>62</v>
      </c>
      <c r="N3" s="37"/>
      <c r="O3" s="116" t="s">
        <v>69</v>
      </c>
      <c r="P3" s="117"/>
      <c r="Q3" s="117"/>
      <c r="R3" s="117"/>
      <c r="S3" s="117"/>
      <c r="T3" s="117"/>
      <c r="U3" s="7"/>
      <c r="V3" s="116" t="s">
        <v>68</v>
      </c>
      <c r="W3" s="117"/>
      <c r="X3" s="117"/>
      <c r="Y3" s="117"/>
      <c r="Z3" s="117"/>
      <c r="AA3" s="117"/>
      <c r="AB3" s="117"/>
      <c r="AC3" s="117"/>
      <c r="AD3" s="117"/>
      <c r="AE3" s="117"/>
      <c r="AF3" s="7"/>
      <c r="AG3" s="116" t="s">
        <v>71</v>
      </c>
      <c r="AH3" s="117"/>
      <c r="AI3" s="117"/>
      <c r="AJ3" s="117"/>
      <c r="AK3" s="7"/>
      <c r="AL3" s="113" t="s">
        <v>72</v>
      </c>
      <c r="AM3" s="113" t="s">
        <v>77</v>
      </c>
      <c r="AN3" s="113"/>
      <c r="AO3" s="113"/>
      <c r="AP3" s="113"/>
      <c r="AQ3" s="7"/>
      <c r="AR3" s="123"/>
      <c r="AS3" s="7"/>
      <c r="BP3" s="142" t="s">
        <v>125</v>
      </c>
      <c r="BQ3" s="142"/>
      <c r="BR3" s="142"/>
      <c r="BS3" s="142"/>
      <c r="BT3" s="142"/>
      <c r="BU3" s="142"/>
    </row>
    <row r="4" spans="1:76" ht="85" customHeight="1">
      <c r="A4" s="121"/>
      <c r="B4" s="67"/>
      <c r="C4" s="131"/>
      <c r="D4" s="131"/>
      <c r="E4" s="131"/>
      <c r="F4" s="131"/>
      <c r="G4" s="131"/>
      <c r="H4" s="20" t="s">
        <v>52</v>
      </c>
      <c r="I4" s="21" t="s">
        <v>53</v>
      </c>
      <c r="J4" s="8"/>
      <c r="K4" s="132"/>
      <c r="L4" s="8"/>
      <c r="M4" s="130"/>
      <c r="N4" s="38"/>
      <c r="O4" s="43" t="s">
        <v>82</v>
      </c>
      <c r="P4" s="43" t="s">
        <v>64</v>
      </c>
      <c r="Q4" s="58" t="s">
        <v>83</v>
      </c>
      <c r="R4" s="58" t="s">
        <v>65</v>
      </c>
      <c r="S4" s="43" t="s">
        <v>84</v>
      </c>
      <c r="T4" s="43" t="s">
        <v>65</v>
      </c>
      <c r="U4" s="8"/>
      <c r="V4" s="43" t="s">
        <v>66</v>
      </c>
      <c r="W4" s="43" t="s">
        <v>67</v>
      </c>
      <c r="X4" s="58" t="s">
        <v>85</v>
      </c>
      <c r="Y4" s="58" t="s">
        <v>65</v>
      </c>
      <c r="Z4" s="43" t="s">
        <v>86</v>
      </c>
      <c r="AA4" s="43" t="s">
        <v>65</v>
      </c>
      <c r="AB4" s="58" t="s">
        <v>87</v>
      </c>
      <c r="AC4" s="58" t="s">
        <v>65</v>
      </c>
      <c r="AD4" s="43" t="s">
        <v>88</v>
      </c>
      <c r="AE4" s="43" t="s">
        <v>63</v>
      </c>
      <c r="AF4" s="8"/>
      <c r="AG4" s="58" t="s">
        <v>89</v>
      </c>
      <c r="AH4" s="58" t="s">
        <v>70</v>
      </c>
      <c r="AI4" s="43" t="s">
        <v>90</v>
      </c>
      <c r="AJ4" s="43" t="s">
        <v>63</v>
      </c>
      <c r="AK4" s="8"/>
      <c r="AL4" s="129"/>
      <c r="AM4" s="42" t="s">
        <v>73</v>
      </c>
      <c r="AN4" s="42" t="s">
        <v>75</v>
      </c>
      <c r="AO4" s="42" t="s">
        <v>74</v>
      </c>
      <c r="AP4" s="45" t="s">
        <v>78</v>
      </c>
      <c r="AQ4" s="8"/>
      <c r="AR4" s="123"/>
      <c r="AS4" s="8"/>
      <c r="AT4" s="128" t="s">
        <v>108</v>
      </c>
      <c r="AU4" s="128"/>
      <c r="AV4" s="128"/>
      <c r="AW4" s="128"/>
      <c r="AX4" s="128"/>
      <c r="AY4" s="128"/>
      <c r="BA4" s="80" t="s">
        <v>115</v>
      </c>
      <c r="BB4" s="43" t="s">
        <v>112</v>
      </c>
      <c r="BC4" s="43" t="s">
        <v>113</v>
      </c>
      <c r="BD4" s="43" t="s">
        <v>114</v>
      </c>
      <c r="BE4" s="58" t="s">
        <v>116</v>
      </c>
      <c r="BF4" s="43" t="s">
        <v>117</v>
      </c>
      <c r="BG4" s="43" t="s">
        <v>118</v>
      </c>
      <c r="BH4" s="43" t="s">
        <v>119</v>
      </c>
      <c r="BI4" s="80" t="s">
        <v>84</v>
      </c>
      <c r="BJ4" s="43" t="s">
        <v>120</v>
      </c>
      <c r="BK4" s="43" t="s">
        <v>121</v>
      </c>
      <c r="BL4" s="43" t="s">
        <v>122</v>
      </c>
      <c r="BM4" s="43" t="s">
        <v>123</v>
      </c>
      <c r="BN4" s="43" t="s">
        <v>124</v>
      </c>
      <c r="BP4" s="43" t="s">
        <v>126</v>
      </c>
      <c r="BQ4" s="43" t="s">
        <v>129</v>
      </c>
      <c r="BR4" s="43" t="s">
        <v>127</v>
      </c>
      <c r="BS4" s="43" t="s">
        <v>131</v>
      </c>
      <c r="BT4" s="43" t="s">
        <v>128</v>
      </c>
      <c r="BU4" s="84" t="s">
        <v>130</v>
      </c>
      <c r="BV4" s="88" t="s">
        <v>134</v>
      </c>
      <c r="BW4" s="88" t="s">
        <v>133</v>
      </c>
      <c r="BX4" s="11" t="s">
        <v>132</v>
      </c>
    </row>
    <row r="5" spans="1:76" s="1" customFormat="1" ht="21">
      <c r="A5" s="109" t="s">
        <v>1</v>
      </c>
      <c r="B5" s="68">
        <v>1</v>
      </c>
      <c r="C5" s="3" t="s">
        <v>56</v>
      </c>
      <c r="D5" s="3">
        <v>2</v>
      </c>
      <c r="E5" s="3">
        <v>7</v>
      </c>
      <c r="F5" s="3">
        <v>8</v>
      </c>
      <c r="G5" s="3">
        <f>SUM(D5:F5)</f>
        <v>17</v>
      </c>
      <c r="H5" s="29">
        <v>3</v>
      </c>
      <c r="I5" s="23">
        <f>H5/G5</f>
        <v>0.17647058823529413</v>
      </c>
      <c r="J5" s="9"/>
      <c r="K5" s="29">
        <v>2</v>
      </c>
      <c r="L5" s="9"/>
      <c r="M5" s="47">
        <v>91189</v>
      </c>
      <c r="N5" s="39"/>
      <c r="O5" s="3">
        <v>5</v>
      </c>
      <c r="P5" s="17">
        <f>O5*46800</f>
        <v>234000</v>
      </c>
      <c r="Q5" s="59">
        <v>2</v>
      </c>
      <c r="R5" s="60">
        <f>Q5*54732</f>
        <v>109464</v>
      </c>
      <c r="S5" s="3">
        <v>1</v>
      </c>
      <c r="T5" s="17">
        <f>54732</f>
        <v>54732</v>
      </c>
      <c r="U5" s="9"/>
      <c r="V5" s="3">
        <v>1</v>
      </c>
      <c r="W5" s="17">
        <v>111396</v>
      </c>
      <c r="X5" s="59">
        <v>1</v>
      </c>
      <c r="Y5" s="60">
        <v>54732</v>
      </c>
      <c r="Z5" s="3">
        <v>1</v>
      </c>
      <c r="AA5" s="17">
        <v>54732</v>
      </c>
      <c r="AB5" s="59">
        <v>1</v>
      </c>
      <c r="AC5" s="60">
        <v>54732</v>
      </c>
      <c r="AD5" s="3">
        <v>1</v>
      </c>
      <c r="AE5" s="17">
        <v>35400</v>
      </c>
      <c r="AF5" s="9"/>
      <c r="AG5" s="59">
        <v>1</v>
      </c>
      <c r="AH5" s="60">
        <v>45000</v>
      </c>
      <c r="AI5" s="3">
        <v>2</v>
      </c>
      <c r="AJ5" s="17">
        <v>70800</v>
      </c>
      <c r="AK5" s="9"/>
      <c r="AL5" s="54">
        <f>O5+Q5+S5+V5+X5+Z5+AB5+AD5+AG5+AI5</f>
        <v>16</v>
      </c>
      <c r="AM5" s="17">
        <f>P5+R5+T5+W5+Y5+AA5+AC5+AE5+AH5+AJ5</f>
        <v>824988</v>
      </c>
      <c r="AN5" s="17">
        <f>+AL5*4152</f>
        <v>66432</v>
      </c>
      <c r="AO5" s="17">
        <f>AL5*1450</f>
        <v>23200</v>
      </c>
      <c r="AP5" s="53">
        <f>SUM(AM5:AO5)</f>
        <v>914620</v>
      </c>
      <c r="AQ5" s="9"/>
      <c r="AR5" s="17">
        <v>442000</v>
      </c>
      <c r="AS5" s="9"/>
      <c r="AT5" s="124" t="s">
        <v>109</v>
      </c>
      <c r="AU5" s="75" t="s">
        <v>92</v>
      </c>
      <c r="AV5" s="3" t="s">
        <v>93</v>
      </c>
      <c r="AW5" s="135" t="s">
        <v>94</v>
      </c>
      <c r="AX5" s="75" t="s">
        <v>104</v>
      </c>
      <c r="AY5" s="17">
        <f>65*21*2</f>
        <v>2730</v>
      </c>
      <c r="BA5" s="81">
        <v>5</v>
      </c>
      <c r="BB5" s="3">
        <f>BA5*22</f>
        <v>110</v>
      </c>
      <c r="BC5" s="3">
        <f>BA5*22</f>
        <v>110</v>
      </c>
      <c r="BD5" s="3">
        <f>BA5*22</f>
        <v>110</v>
      </c>
      <c r="BE5" s="59">
        <v>2</v>
      </c>
      <c r="BF5" s="83">
        <f>BE5*22</f>
        <v>44</v>
      </c>
      <c r="BG5" s="83">
        <f>BE5*22</f>
        <v>44</v>
      </c>
      <c r="BH5" s="83">
        <f>BE5*22</f>
        <v>44</v>
      </c>
      <c r="BI5" s="81">
        <v>1</v>
      </c>
      <c r="BJ5" s="3">
        <v>3</v>
      </c>
      <c r="BK5" s="3">
        <v>4</v>
      </c>
      <c r="BL5" s="83">
        <v>12</v>
      </c>
      <c r="BM5" s="83">
        <v>750</v>
      </c>
      <c r="BN5" s="83">
        <v>225</v>
      </c>
      <c r="BP5" s="3">
        <f t="shared" ref="BP5:BP46" si="0">BB5+BF5+BJ5</f>
        <v>157</v>
      </c>
      <c r="BQ5" s="17">
        <f>BP5*AY10</f>
        <v>1048446</v>
      </c>
      <c r="BR5" s="3">
        <f>BC5+BG5+BK5</f>
        <v>158</v>
      </c>
      <c r="BS5" s="17">
        <f>BR5*AY15</f>
        <v>76314</v>
      </c>
      <c r="BT5" s="83">
        <f>BD5+BH5+BL5</f>
        <v>166</v>
      </c>
      <c r="BU5" s="87">
        <f>BT5*AY20</f>
        <v>80178</v>
      </c>
      <c r="BV5" s="11">
        <f t="shared" ref="BV5:BV46" si="1">BP5+BR5+BT5</f>
        <v>481</v>
      </c>
      <c r="BW5" s="11">
        <v>975</v>
      </c>
      <c r="BX5" s="77">
        <f t="shared" ref="BX5:BX46" si="2">BQ5+BS5+BU5</f>
        <v>1204938</v>
      </c>
    </row>
    <row r="6" spans="1:76" s="1" customFormat="1" ht="21">
      <c r="A6" s="56" t="s">
        <v>2</v>
      </c>
      <c r="B6" s="68">
        <v>2</v>
      </c>
      <c r="C6" s="12" t="s">
        <v>56</v>
      </c>
      <c r="D6" s="12">
        <v>2</v>
      </c>
      <c r="E6" s="12">
        <v>10</v>
      </c>
      <c r="F6" s="12">
        <v>15</v>
      </c>
      <c r="G6" s="12">
        <f>SUM(D6:F6)</f>
        <v>27</v>
      </c>
      <c r="H6" s="30"/>
      <c r="I6" s="24"/>
      <c r="J6" s="9"/>
      <c r="K6" s="30">
        <v>2</v>
      </c>
      <c r="L6" s="9"/>
      <c r="M6" s="48">
        <v>117832</v>
      </c>
      <c r="N6" s="39"/>
      <c r="O6" s="12">
        <v>6</v>
      </c>
      <c r="P6" s="19">
        <f t="shared" ref="P6:P46" si="3">O6*46800</f>
        <v>280800</v>
      </c>
      <c r="Q6" s="61">
        <v>3</v>
      </c>
      <c r="R6" s="62">
        <f t="shared" ref="R6:R46" si="4">Q6*54732</f>
        <v>164196</v>
      </c>
      <c r="S6" s="12">
        <v>1</v>
      </c>
      <c r="T6" s="19">
        <f>54732</f>
        <v>54732</v>
      </c>
      <c r="U6" s="9"/>
      <c r="V6" s="12">
        <v>1</v>
      </c>
      <c r="W6" s="19">
        <v>111396</v>
      </c>
      <c r="X6" s="61">
        <v>1</v>
      </c>
      <c r="Y6" s="62">
        <v>54732</v>
      </c>
      <c r="Z6" s="12">
        <v>1</v>
      </c>
      <c r="AA6" s="19">
        <v>54732</v>
      </c>
      <c r="AB6" s="61">
        <v>1</v>
      </c>
      <c r="AC6" s="62">
        <v>54732</v>
      </c>
      <c r="AD6" s="12">
        <v>1</v>
      </c>
      <c r="AE6" s="19">
        <v>35400</v>
      </c>
      <c r="AF6" s="9"/>
      <c r="AG6" s="61"/>
      <c r="AH6" s="62"/>
      <c r="AI6" s="12"/>
      <c r="AJ6" s="19"/>
      <c r="AK6" s="9"/>
      <c r="AL6" s="13">
        <f>O6+Q6+S6+V6+X6+Z6+AB6+AD6</f>
        <v>15</v>
      </c>
      <c r="AM6" s="19">
        <f>P6+R6+T6+W6+Y6+AA6+AC6+AE6</f>
        <v>810720</v>
      </c>
      <c r="AN6" s="19">
        <f t="shared" ref="AN6:AN46" si="5">+AL6*4152</f>
        <v>62280</v>
      </c>
      <c r="AO6" s="19">
        <f t="shared" ref="AO6:AO46" si="6">AL6*1450</f>
        <v>21750</v>
      </c>
      <c r="AP6" s="57">
        <f t="shared" ref="AP6:AP46" si="7">SUM(AM6:AO6)</f>
        <v>894750</v>
      </c>
      <c r="AQ6" s="9"/>
      <c r="AR6" s="19">
        <v>1886000</v>
      </c>
      <c r="AS6" s="9"/>
      <c r="AT6" s="125"/>
      <c r="AU6" s="75" t="s">
        <v>95</v>
      </c>
      <c r="AV6" s="36" t="s">
        <v>96</v>
      </c>
      <c r="AW6" s="135"/>
      <c r="AX6" s="75" t="s">
        <v>97</v>
      </c>
      <c r="AY6" s="17">
        <f>65*21*2</f>
        <v>2730</v>
      </c>
      <c r="BA6" s="82">
        <v>6</v>
      </c>
      <c r="BB6" s="3">
        <f t="shared" ref="BB6:BB46" si="8">BA6*22</f>
        <v>132</v>
      </c>
      <c r="BC6" s="3">
        <f t="shared" ref="BC6:BC46" si="9">BA6*22</f>
        <v>132</v>
      </c>
      <c r="BD6" s="3">
        <f t="shared" ref="BD6:BD46" si="10">BA6*22</f>
        <v>132</v>
      </c>
      <c r="BE6" s="61">
        <v>3</v>
      </c>
      <c r="BF6" s="83">
        <f t="shared" ref="BF6:BF46" si="11">BE6*22</f>
        <v>66</v>
      </c>
      <c r="BG6" s="83">
        <f t="shared" ref="BG6:BG46" si="12">BE6*22</f>
        <v>66</v>
      </c>
      <c r="BH6" s="83">
        <f t="shared" ref="BH6:BH46" si="13">BE6*22</f>
        <v>66</v>
      </c>
      <c r="BI6" s="82">
        <v>1</v>
      </c>
      <c r="BJ6" s="3">
        <v>3</v>
      </c>
      <c r="BK6" s="3">
        <v>4</v>
      </c>
      <c r="BL6" s="83">
        <v>12</v>
      </c>
      <c r="BM6" s="83">
        <v>750</v>
      </c>
      <c r="BN6" s="83">
        <v>225</v>
      </c>
      <c r="BP6" s="3">
        <f t="shared" si="0"/>
        <v>201</v>
      </c>
      <c r="BQ6" s="17">
        <f>BP6*AY10</f>
        <v>1342278</v>
      </c>
      <c r="BR6" s="3">
        <f>BC6+BG6+BK6</f>
        <v>202</v>
      </c>
      <c r="BS6" s="17">
        <f>BR6*AY15</f>
        <v>97566</v>
      </c>
      <c r="BT6" s="83">
        <f>BD6+BH6+BL6</f>
        <v>210</v>
      </c>
      <c r="BU6" s="87">
        <f>BT6*AY20</f>
        <v>101430</v>
      </c>
      <c r="BV6" s="11">
        <f t="shared" si="1"/>
        <v>613</v>
      </c>
      <c r="BW6" s="11">
        <v>975</v>
      </c>
      <c r="BX6" s="77">
        <f t="shared" si="2"/>
        <v>1541274</v>
      </c>
    </row>
    <row r="7" spans="1:76" s="1" customFormat="1" ht="21">
      <c r="A7" s="109" t="s">
        <v>41</v>
      </c>
      <c r="B7" s="68">
        <v>3</v>
      </c>
      <c r="C7" s="14" t="s">
        <v>39</v>
      </c>
      <c r="D7" s="14" t="s">
        <v>39</v>
      </c>
      <c r="E7" s="14" t="s">
        <v>39</v>
      </c>
      <c r="F7" s="14" t="s">
        <v>39</v>
      </c>
      <c r="G7" s="14" t="s">
        <v>39</v>
      </c>
      <c r="H7" s="32"/>
      <c r="I7" s="25"/>
      <c r="J7" s="9"/>
      <c r="K7" s="29">
        <v>2</v>
      </c>
      <c r="L7" s="9"/>
      <c r="M7" s="47">
        <v>150429</v>
      </c>
      <c r="N7" s="39"/>
      <c r="O7" s="3">
        <v>8</v>
      </c>
      <c r="P7" s="17">
        <f t="shared" si="3"/>
        <v>374400</v>
      </c>
      <c r="Q7" s="59">
        <v>3</v>
      </c>
      <c r="R7" s="60">
        <f t="shared" si="4"/>
        <v>164196</v>
      </c>
      <c r="S7" s="3">
        <v>1</v>
      </c>
      <c r="T7" s="17">
        <f>54732</f>
        <v>54732</v>
      </c>
      <c r="U7" s="9"/>
      <c r="V7" s="3">
        <v>1</v>
      </c>
      <c r="W7" s="17">
        <v>111396</v>
      </c>
      <c r="X7" s="59">
        <v>1</v>
      </c>
      <c r="Y7" s="60">
        <v>54732</v>
      </c>
      <c r="Z7" s="3">
        <v>1</v>
      </c>
      <c r="AA7" s="17">
        <v>54732</v>
      </c>
      <c r="AB7" s="59">
        <v>1</v>
      </c>
      <c r="AC7" s="60">
        <v>54732</v>
      </c>
      <c r="AD7" s="3">
        <v>1</v>
      </c>
      <c r="AE7" s="17">
        <v>35400</v>
      </c>
      <c r="AF7" s="9"/>
      <c r="AG7" s="59">
        <v>1</v>
      </c>
      <c r="AH7" s="60">
        <v>45000</v>
      </c>
      <c r="AI7" s="3">
        <v>2</v>
      </c>
      <c r="AJ7" s="17">
        <v>70800</v>
      </c>
      <c r="AK7" s="9"/>
      <c r="AL7" s="54">
        <f t="shared" ref="AL7:AM11" si="14">O7+Q7+S7+V7+X7+Z7+AB7+AD7+AG7+AI7</f>
        <v>20</v>
      </c>
      <c r="AM7" s="17">
        <f t="shared" si="14"/>
        <v>1020120</v>
      </c>
      <c r="AN7" s="17">
        <f t="shared" si="5"/>
        <v>83040</v>
      </c>
      <c r="AO7" s="17">
        <f t="shared" si="6"/>
        <v>29000</v>
      </c>
      <c r="AP7" s="53">
        <f t="shared" si="7"/>
        <v>1132160</v>
      </c>
      <c r="AQ7" s="9"/>
      <c r="AR7" s="17">
        <v>2428589</v>
      </c>
      <c r="AS7" s="9"/>
      <c r="AT7" s="125"/>
      <c r="AU7" s="75" t="s">
        <v>98</v>
      </c>
      <c r="AV7" s="36" t="s">
        <v>96</v>
      </c>
      <c r="AW7" s="135"/>
      <c r="AX7" s="75" t="s">
        <v>99</v>
      </c>
      <c r="AY7" s="17">
        <f>6.5*21*2</f>
        <v>273</v>
      </c>
      <c r="BA7" s="81">
        <v>8</v>
      </c>
      <c r="BB7" s="3">
        <f t="shared" si="8"/>
        <v>176</v>
      </c>
      <c r="BC7" s="3">
        <f t="shared" si="9"/>
        <v>176</v>
      </c>
      <c r="BD7" s="3">
        <f t="shared" si="10"/>
        <v>176</v>
      </c>
      <c r="BE7" s="59">
        <v>3</v>
      </c>
      <c r="BF7" s="83">
        <f t="shared" si="11"/>
        <v>66</v>
      </c>
      <c r="BG7" s="83">
        <f t="shared" si="12"/>
        <v>66</v>
      </c>
      <c r="BH7" s="83">
        <f t="shared" si="13"/>
        <v>66</v>
      </c>
      <c r="BI7" s="81">
        <v>1</v>
      </c>
      <c r="BJ7" s="3">
        <v>3</v>
      </c>
      <c r="BK7" s="3">
        <v>4</v>
      </c>
      <c r="BL7" s="83">
        <v>12</v>
      </c>
      <c r="BM7" s="83">
        <v>750</v>
      </c>
      <c r="BN7" s="83">
        <v>225</v>
      </c>
      <c r="BP7" s="3">
        <f t="shared" si="0"/>
        <v>245</v>
      </c>
      <c r="BQ7" s="17">
        <f>BP7*AY10</f>
        <v>1636110</v>
      </c>
      <c r="BR7" s="3">
        <v>246</v>
      </c>
      <c r="BS7" s="17">
        <f>BR7*AY15</f>
        <v>118818</v>
      </c>
      <c r="BT7" s="83">
        <f>BD7+BH7+BL7</f>
        <v>254</v>
      </c>
      <c r="BU7" s="87">
        <f>BT7*AY20</f>
        <v>122682</v>
      </c>
      <c r="BV7" s="11">
        <f t="shared" si="1"/>
        <v>745</v>
      </c>
      <c r="BW7" s="11">
        <v>975</v>
      </c>
      <c r="BX7" s="77">
        <f t="shared" si="2"/>
        <v>1877610</v>
      </c>
    </row>
    <row r="8" spans="1:76" s="1" customFormat="1" ht="21">
      <c r="A8" s="56" t="s">
        <v>37</v>
      </c>
      <c r="B8" s="68">
        <v>4</v>
      </c>
      <c r="C8" s="12" t="s">
        <v>36</v>
      </c>
      <c r="D8" s="12" t="s">
        <v>36</v>
      </c>
      <c r="E8" s="12" t="s">
        <v>36</v>
      </c>
      <c r="F8" s="12" t="s">
        <v>36</v>
      </c>
      <c r="G8" s="12" t="s">
        <v>36</v>
      </c>
      <c r="H8" s="30"/>
      <c r="I8" s="20"/>
      <c r="J8" s="9"/>
      <c r="K8" s="30">
        <v>2</v>
      </c>
      <c r="L8" s="9"/>
      <c r="M8" s="48">
        <v>198310</v>
      </c>
      <c r="N8" s="39"/>
      <c r="O8" s="12">
        <v>11</v>
      </c>
      <c r="P8" s="19">
        <f t="shared" si="3"/>
        <v>514800</v>
      </c>
      <c r="Q8" s="61">
        <v>4</v>
      </c>
      <c r="R8" s="62">
        <f t="shared" si="4"/>
        <v>218928</v>
      </c>
      <c r="S8" s="12">
        <v>1</v>
      </c>
      <c r="T8" s="19">
        <f>54732</f>
        <v>54732</v>
      </c>
      <c r="U8" s="9"/>
      <c r="V8" s="12">
        <v>1</v>
      </c>
      <c r="W8" s="19">
        <v>111396</v>
      </c>
      <c r="X8" s="61">
        <v>1</v>
      </c>
      <c r="Y8" s="62">
        <v>54732</v>
      </c>
      <c r="Z8" s="12">
        <v>1</v>
      </c>
      <c r="AA8" s="19">
        <v>54732</v>
      </c>
      <c r="AB8" s="61">
        <v>1</v>
      </c>
      <c r="AC8" s="62">
        <v>54732</v>
      </c>
      <c r="AD8" s="12">
        <v>1</v>
      </c>
      <c r="AE8" s="19">
        <v>35400</v>
      </c>
      <c r="AF8" s="9"/>
      <c r="AG8" s="61">
        <v>1</v>
      </c>
      <c r="AH8" s="62">
        <v>45000</v>
      </c>
      <c r="AI8" s="12">
        <v>2</v>
      </c>
      <c r="AJ8" s="19">
        <v>70800</v>
      </c>
      <c r="AK8" s="9"/>
      <c r="AL8" s="13">
        <f t="shared" si="14"/>
        <v>24</v>
      </c>
      <c r="AM8" s="19">
        <f t="shared" si="14"/>
        <v>1215252</v>
      </c>
      <c r="AN8" s="19">
        <f t="shared" si="5"/>
        <v>99648</v>
      </c>
      <c r="AO8" s="19">
        <f t="shared" si="6"/>
        <v>34800</v>
      </c>
      <c r="AP8" s="57">
        <f t="shared" si="7"/>
        <v>1349700</v>
      </c>
      <c r="AQ8" s="9"/>
      <c r="AR8" s="19">
        <v>2258203</v>
      </c>
      <c r="AS8" s="9"/>
      <c r="AT8" s="125"/>
      <c r="AU8" s="75" t="s">
        <v>100</v>
      </c>
      <c r="AV8" s="3"/>
      <c r="AW8" s="135"/>
      <c r="AX8" s="75" t="s">
        <v>101</v>
      </c>
      <c r="AY8" s="17">
        <f>35*21</f>
        <v>735</v>
      </c>
      <c r="BA8" s="82">
        <v>11</v>
      </c>
      <c r="BB8" s="3">
        <f t="shared" si="8"/>
        <v>242</v>
      </c>
      <c r="BC8" s="3">
        <f t="shared" si="9"/>
        <v>242</v>
      </c>
      <c r="BD8" s="3">
        <f t="shared" si="10"/>
        <v>242</v>
      </c>
      <c r="BE8" s="61">
        <v>4</v>
      </c>
      <c r="BF8" s="83">
        <f t="shared" si="11"/>
        <v>88</v>
      </c>
      <c r="BG8" s="83">
        <f t="shared" si="12"/>
        <v>88</v>
      </c>
      <c r="BH8" s="83">
        <f t="shared" si="13"/>
        <v>88</v>
      </c>
      <c r="BI8" s="82">
        <v>1</v>
      </c>
      <c r="BJ8" s="3">
        <v>3</v>
      </c>
      <c r="BK8" s="3">
        <v>4</v>
      </c>
      <c r="BL8" s="83">
        <v>12</v>
      </c>
      <c r="BM8" s="83">
        <v>750</v>
      </c>
      <c r="BN8" s="83">
        <v>225</v>
      </c>
      <c r="BP8" s="3">
        <f t="shared" si="0"/>
        <v>333</v>
      </c>
      <c r="BQ8" s="17">
        <f>BP8*AY10</f>
        <v>2223774</v>
      </c>
      <c r="BR8" s="3">
        <v>334</v>
      </c>
      <c r="BS8" s="17">
        <f>BR8*AY15</f>
        <v>161322</v>
      </c>
      <c r="BT8" s="83">
        <f t="shared" ref="BT8:BT14" si="15">BR8+8</f>
        <v>342</v>
      </c>
      <c r="BU8" s="87">
        <f>BT8*AY20</f>
        <v>165186</v>
      </c>
      <c r="BV8" s="11">
        <f t="shared" si="1"/>
        <v>1009</v>
      </c>
      <c r="BW8" s="11">
        <v>975</v>
      </c>
      <c r="BX8" s="77">
        <f t="shared" si="2"/>
        <v>2550282</v>
      </c>
    </row>
    <row r="9" spans="1:76" s="1" customFormat="1" ht="21">
      <c r="A9" s="109" t="s">
        <v>3</v>
      </c>
      <c r="B9" s="68">
        <v>5</v>
      </c>
      <c r="C9" s="3" t="s">
        <v>56</v>
      </c>
      <c r="D9" s="3">
        <v>2</v>
      </c>
      <c r="E9" s="3">
        <v>12</v>
      </c>
      <c r="F9" s="3">
        <v>9</v>
      </c>
      <c r="G9" s="3">
        <f>SUM(D9:F9)</f>
        <v>23</v>
      </c>
      <c r="H9" s="29"/>
      <c r="I9" s="23"/>
      <c r="J9" s="9"/>
      <c r="K9" s="29">
        <v>1</v>
      </c>
      <c r="L9" s="9"/>
      <c r="M9" s="47">
        <v>156699</v>
      </c>
      <c r="N9" s="39"/>
      <c r="O9" s="3">
        <v>8</v>
      </c>
      <c r="P9" s="17">
        <f t="shared" si="3"/>
        <v>374400</v>
      </c>
      <c r="Q9" s="59">
        <v>4</v>
      </c>
      <c r="R9" s="60">
        <f t="shared" si="4"/>
        <v>218928</v>
      </c>
      <c r="S9" s="3">
        <v>1</v>
      </c>
      <c r="T9" s="17">
        <f>54732</f>
        <v>54732</v>
      </c>
      <c r="U9" s="9"/>
      <c r="V9" s="3">
        <v>1</v>
      </c>
      <c r="W9" s="17">
        <v>111396</v>
      </c>
      <c r="X9" s="59">
        <v>1</v>
      </c>
      <c r="Y9" s="60">
        <v>54732</v>
      </c>
      <c r="Z9" s="3">
        <v>1</v>
      </c>
      <c r="AA9" s="17">
        <v>54732</v>
      </c>
      <c r="AB9" s="59">
        <v>1</v>
      </c>
      <c r="AC9" s="60">
        <v>54732</v>
      </c>
      <c r="AD9" s="3">
        <v>1</v>
      </c>
      <c r="AE9" s="17">
        <v>35400</v>
      </c>
      <c r="AF9" s="9"/>
      <c r="AG9" s="59">
        <v>1</v>
      </c>
      <c r="AH9" s="60">
        <v>45000</v>
      </c>
      <c r="AI9" s="3">
        <v>2</v>
      </c>
      <c r="AJ9" s="17">
        <v>70800</v>
      </c>
      <c r="AK9" s="9"/>
      <c r="AL9" s="54">
        <f t="shared" si="14"/>
        <v>21</v>
      </c>
      <c r="AM9" s="17">
        <f t="shared" si="14"/>
        <v>1074852</v>
      </c>
      <c r="AN9" s="17">
        <f t="shared" si="5"/>
        <v>87192</v>
      </c>
      <c r="AO9" s="17">
        <f t="shared" si="6"/>
        <v>30450</v>
      </c>
      <c r="AP9" s="53">
        <f t="shared" si="7"/>
        <v>1192494</v>
      </c>
      <c r="AQ9" s="9"/>
      <c r="AR9" s="17">
        <v>1461700</v>
      </c>
      <c r="AS9" s="9"/>
      <c r="AT9" s="125"/>
      <c r="AU9" s="75" t="s">
        <v>102</v>
      </c>
      <c r="AV9" s="3"/>
      <c r="AW9" s="135"/>
      <c r="AX9" s="75" t="s">
        <v>103</v>
      </c>
      <c r="AY9" s="17">
        <f>21*10</f>
        <v>210</v>
      </c>
      <c r="BA9" s="81">
        <v>8</v>
      </c>
      <c r="BB9" s="3">
        <f t="shared" si="8"/>
        <v>176</v>
      </c>
      <c r="BC9" s="3">
        <f t="shared" si="9"/>
        <v>176</v>
      </c>
      <c r="BD9" s="3">
        <f t="shared" si="10"/>
        <v>176</v>
      </c>
      <c r="BE9" s="59">
        <v>4</v>
      </c>
      <c r="BF9" s="83">
        <f t="shared" si="11"/>
        <v>88</v>
      </c>
      <c r="BG9" s="83">
        <f t="shared" si="12"/>
        <v>88</v>
      </c>
      <c r="BH9" s="83">
        <f t="shared" si="13"/>
        <v>88</v>
      </c>
      <c r="BI9" s="81">
        <v>1</v>
      </c>
      <c r="BJ9" s="3">
        <v>3</v>
      </c>
      <c r="BK9" s="3">
        <v>4</v>
      </c>
      <c r="BL9" s="83">
        <v>12</v>
      </c>
      <c r="BM9" s="83">
        <v>750</v>
      </c>
      <c r="BN9" s="83">
        <v>225</v>
      </c>
      <c r="BP9" s="3">
        <f t="shared" si="0"/>
        <v>267</v>
      </c>
      <c r="BQ9" s="17">
        <f>BP9*AY10</f>
        <v>1783026</v>
      </c>
      <c r="BR9" s="3">
        <v>268</v>
      </c>
      <c r="BS9" s="17">
        <f>BR9*AY15</f>
        <v>129444</v>
      </c>
      <c r="BT9" s="83">
        <f t="shared" si="15"/>
        <v>276</v>
      </c>
      <c r="BU9" s="87">
        <f>BT9*AY20</f>
        <v>133308</v>
      </c>
      <c r="BV9" s="11">
        <f t="shared" si="1"/>
        <v>811</v>
      </c>
      <c r="BW9" s="11">
        <v>975</v>
      </c>
      <c r="BX9" s="77">
        <f t="shared" si="2"/>
        <v>2045778</v>
      </c>
    </row>
    <row r="10" spans="1:76" s="1" customFormat="1" ht="21">
      <c r="A10" s="56" t="s">
        <v>32</v>
      </c>
      <c r="B10" s="68">
        <v>6</v>
      </c>
      <c r="C10" s="12" t="s">
        <v>57</v>
      </c>
      <c r="D10" s="12">
        <v>2</v>
      </c>
      <c r="E10" s="12">
        <v>19</v>
      </c>
      <c r="F10" s="12">
        <v>6</v>
      </c>
      <c r="G10" s="12">
        <f>SUM(D10:F10)</f>
        <v>27</v>
      </c>
      <c r="H10" s="30">
        <v>3</v>
      </c>
      <c r="I10" s="24">
        <f>H10/G10</f>
        <v>0.1111111111111111</v>
      </c>
      <c r="J10" s="9"/>
      <c r="K10" s="30">
        <v>1</v>
      </c>
      <c r="L10" s="9"/>
      <c r="M10" s="48">
        <v>88046</v>
      </c>
      <c r="N10" s="39"/>
      <c r="O10" s="12">
        <v>5</v>
      </c>
      <c r="P10" s="19">
        <f t="shared" si="3"/>
        <v>234000</v>
      </c>
      <c r="Q10" s="61">
        <v>2</v>
      </c>
      <c r="R10" s="62">
        <f t="shared" si="4"/>
        <v>109464</v>
      </c>
      <c r="S10" s="12">
        <v>1</v>
      </c>
      <c r="T10" s="19">
        <f>54732</f>
        <v>54732</v>
      </c>
      <c r="U10" s="9"/>
      <c r="V10" s="12">
        <v>1</v>
      </c>
      <c r="W10" s="19">
        <v>111396</v>
      </c>
      <c r="X10" s="61">
        <v>1</v>
      </c>
      <c r="Y10" s="62">
        <v>54732</v>
      </c>
      <c r="Z10" s="12">
        <v>1</v>
      </c>
      <c r="AA10" s="19">
        <v>54732</v>
      </c>
      <c r="AB10" s="61">
        <v>1</v>
      </c>
      <c r="AC10" s="62">
        <v>54732</v>
      </c>
      <c r="AD10" s="12">
        <v>1</v>
      </c>
      <c r="AE10" s="19">
        <v>35400</v>
      </c>
      <c r="AF10" s="9"/>
      <c r="AG10" s="61">
        <v>1</v>
      </c>
      <c r="AH10" s="62">
        <v>45000</v>
      </c>
      <c r="AI10" s="12">
        <v>2</v>
      </c>
      <c r="AJ10" s="19">
        <v>70800</v>
      </c>
      <c r="AK10" s="9"/>
      <c r="AL10" s="13">
        <f t="shared" si="14"/>
        <v>16</v>
      </c>
      <c r="AM10" s="19">
        <f t="shared" si="14"/>
        <v>824988</v>
      </c>
      <c r="AN10" s="19">
        <f t="shared" si="5"/>
        <v>66432</v>
      </c>
      <c r="AO10" s="19">
        <f t="shared" si="6"/>
        <v>23200</v>
      </c>
      <c r="AP10" s="57">
        <f t="shared" si="7"/>
        <v>914620</v>
      </c>
      <c r="AQ10" s="9"/>
      <c r="AR10" s="19">
        <v>1827524</v>
      </c>
      <c r="AS10" s="9"/>
      <c r="AT10" s="125"/>
      <c r="AU10" s="135" t="s">
        <v>76</v>
      </c>
      <c r="AV10" s="135"/>
      <c r="AW10" s="135"/>
      <c r="AX10" s="135"/>
      <c r="AY10" s="77">
        <f>SUM(AY5:AY9)</f>
        <v>6678</v>
      </c>
      <c r="BA10" s="82">
        <v>5</v>
      </c>
      <c r="BB10" s="3">
        <f t="shared" si="8"/>
        <v>110</v>
      </c>
      <c r="BC10" s="3">
        <f t="shared" si="9"/>
        <v>110</v>
      </c>
      <c r="BD10" s="3">
        <f t="shared" si="10"/>
        <v>110</v>
      </c>
      <c r="BE10" s="61">
        <v>2</v>
      </c>
      <c r="BF10" s="83">
        <f t="shared" si="11"/>
        <v>44</v>
      </c>
      <c r="BG10" s="83">
        <f t="shared" si="12"/>
        <v>44</v>
      </c>
      <c r="BH10" s="83">
        <f t="shared" si="13"/>
        <v>44</v>
      </c>
      <c r="BI10" s="82">
        <v>1</v>
      </c>
      <c r="BJ10" s="3">
        <v>3</v>
      </c>
      <c r="BK10" s="3">
        <v>4</v>
      </c>
      <c r="BL10" s="83">
        <v>12</v>
      </c>
      <c r="BM10" s="83">
        <v>750</v>
      </c>
      <c r="BN10" s="83">
        <v>225</v>
      </c>
      <c r="BP10" s="3">
        <f t="shared" si="0"/>
        <v>157</v>
      </c>
      <c r="BQ10" s="17">
        <f>BP10*AY10</f>
        <v>1048446</v>
      </c>
      <c r="BR10" s="3">
        <v>158</v>
      </c>
      <c r="BS10" s="17">
        <f>AY15*BR10</f>
        <v>76314</v>
      </c>
      <c r="BT10" s="83">
        <f t="shared" si="15"/>
        <v>166</v>
      </c>
      <c r="BU10" s="87">
        <f>BT10*AY20</f>
        <v>80178</v>
      </c>
      <c r="BV10" s="11">
        <f t="shared" si="1"/>
        <v>481</v>
      </c>
      <c r="BW10" s="11">
        <v>975</v>
      </c>
      <c r="BX10" s="77">
        <f t="shared" si="2"/>
        <v>1204938</v>
      </c>
    </row>
    <row r="11" spans="1:76" s="1" customFormat="1" ht="21">
      <c r="A11" s="109" t="s">
        <v>4</v>
      </c>
      <c r="B11" s="68">
        <v>7</v>
      </c>
      <c r="C11" s="3" t="s">
        <v>56</v>
      </c>
      <c r="D11" s="3">
        <v>1</v>
      </c>
      <c r="E11" s="3">
        <v>9</v>
      </c>
      <c r="F11" s="3">
        <v>5</v>
      </c>
      <c r="G11" s="3">
        <f>SUM(D11:F11)</f>
        <v>15</v>
      </c>
      <c r="H11" s="29">
        <v>3</v>
      </c>
      <c r="I11" s="23">
        <f>H11/G11</f>
        <v>0.2</v>
      </c>
      <c r="J11" s="9"/>
      <c r="K11" s="29">
        <v>1</v>
      </c>
      <c r="L11" s="9"/>
      <c r="M11" s="47">
        <v>129046</v>
      </c>
      <c r="N11" s="39"/>
      <c r="O11" s="3">
        <v>7</v>
      </c>
      <c r="P11" s="17">
        <f t="shared" si="3"/>
        <v>327600</v>
      </c>
      <c r="Q11" s="59">
        <v>3</v>
      </c>
      <c r="R11" s="60">
        <f t="shared" si="4"/>
        <v>164196</v>
      </c>
      <c r="S11" s="3">
        <v>1</v>
      </c>
      <c r="T11" s="17">
        <f>54732</f>
        <v>54732</v>
      </c>
      <c r="U11" s="9"/>
      <c r="V11" s="3">
        <v>1</v>
      </c>
      <c r="W11" s="17">
        <v>111396</v>
      </c>
      <c r="X11" s="59">
        <v>1</v>
      </c>
      <c r="Y11" s="60">
        <v>54732</v>
      </c>
      <c r="Z11" s="3">
        <v>1</v>
      </c>
      <c r="AA11" s="17">
        <v>54732</v>
      </c>
      <c r="AB11" s="59">
        <v>1</v>
      </c>
      <c r="AC11" s="60">
        <v>54732</v>
      </c>
      <c r="AD11" s="3">
        <v>1</v>
      </c>
      <c r="AE11" s="17">
        <v>35400</v>
      </c>
      <c r="AF11" s="9"/>
      <c r="AG11" s="59">
        <v>1</v>
      </c>
      <c r="AH11" s="60">
        <v>45000</v>
      </c>
      <c r="AI11" s="3">
        <v>2</v>
      </c>
      <c r="AJ11" s="17">
        <v>70800</v>
      </c>
      <c r="AK11" s="9"/>
      <c r="AL11" s="54">
        <f t="shared" si="14"/>
        <v>19</v>
      </c>
      <c r="AM11" s="17">
        <f t="shared" si="14"/>
        <v>973320</v>
      </c>
      <c r="AN11" s="17">
        <f t="shared" si="5"/>
        <v>78888</v>
      </c>
      <c r="AO11" s="17">
        <f t="shared" si="6"/>
        <v>27550</v>
      </c>
      <c r="AP11" s="53">
        <f t="shared" si="7"/>
        <v>1079758</v>
      </c>
      <c r="AQ11" s="9"/>
      <c r="AR11" s="17">
        <v>1204532</v>
      </c>
      <c r="AS11" s="9"/>
      <c r="AT11" s="126"/>
      <c r="AU11" s="3" t="s">
        <v>105</v>
      </c>
      <c r="AV11" s="134">
        <f>AY10/21</f>
        <v>318</v>
      </c>
      <c r="AW11" s="134"/>
      <c r="AX11" s="134"/>
      <c r="AY11" s="134"/>
      <c r="BA11" s="81">
        <v>7</v>
      </c>
      <c r="BB11" s="3">
        <f t="shared" si="8"/>
        <v>154</v>
      </c>
      <c r="BC11" s="3">
        <f t="shared" si="9"/>
        <v>154</v>
      </c>
      <c r="BD11" s="3">
        <f t="shared" si="10"/>
        <v>154</v>
      </c>
      <c r="BE11" s="59">
        <v>3</v>
      </c>
      <c r="BF11" s="83">
        <f t="shared" si="11"/>
        <v>66</v>
      </c>
      <c r="BG11" s="83">
        <f t="shared" si="12"/>
        <v>66</v>
      </c>
      <c r="BH11" s="83">
        <f t="shared" si="13"/>
        <v>66</v>
      </c>
      <c r="BI11" s="81">
        <v>1</v>
      </c>
      <c r="BJ11" s="3">
        <v>3</v>
      </c>
      <c r="BK11" s="3">
        <v>4</v>
      </c>
      <c r="BL11" s="83">
        <v>12</v>
      </c>
      <c r="BM11" s="83">
        <v>750</v>
      </c>
      <c r="BN11" s="83">
        <v>225</v>
      </c>
      <c r="BP11" s="3">
        <f t="shared" si="0"/>
        <v>223</v>
      </c>
      <c r="BQ11" s="17">
        <f>BP11*AY10</f>
        <v>1489194</v>
      </c>
      <c r="BR11" s="3">
        <v>224</v>
      </c>
      <c r="BS11" s="17">
        <f>BR11*AY15</f>
        <v>108192</v>
      </c>
      <c r="BT11" s="83">
        <f t="shared" si="15"/>
        <v>232</v>
      </c>
      <c r="BU11" s="87">
        <f>BT11*AY20</f>
        <v>112056</v>
      </c>
      <c r="BV11" s="11">
        <f t="shared" si="1"/>
        <v>679</v>
      </c>
      <c r="BW11" s="11">
        <v>975</v>
      </c>
      <c r="BX11" s="77">
        <f t="shared" si="2"/>
        <v>1709442</v>
      </c>
    </row>
    <row r="12" spans="1:76" s="1" customFormat="1" ht="21">
      <c r="A12" s="56" t="s">
        <v>35</v>
      </c>
      <c r="B12" s="68">
        <v>8</v>
      </c>
      <c r="C12" s="12" t="s">
        <v>36</v>
      </c>
      <c r="D12" s="12" t="s">
        <v>36</v>
      </c>
      <c r="E12" s="12" t="s">
        <v>36</v>
      </c>
      <c r="F12" s="12" t="s">
        <v>36</v>
      </c>
      <c r="G12" s="12" t="s">
        <v>36</v>
      </c>
      <c r="H12" s="30"/>
      <c r="I12" s="20"/>
      <c r="J12" s="9"/>
      <c r="K12" s="30">
        <v>1</v>
      </c>
      <c r="L12" s="9"/>
      <c r="M12" s="48">
        <v>150608</v>
      </c>
      <c r="N12" s="39"/>
      <c r="O12" s="12">
        <v>7</v>
      </c>
      <c r="P12" s="19">
        <f t="shared" si="3"/>
        <v>327600</v>
      </c>
      <c r="Q12" s="61">
        <v>4</v>
      </c>
      <c r="R12" s="62">
        <f t="shared" si="4"/>
        <v>218928</v>
      </c>
      <c r="S12" s="12">
        <v>1</v>
      </c>
      <c r="T12" s="19">
        <f>54732</f>
        <v>54732</v>
      </c>
      <c r="U12" s="9"/>
      <c r="V12" s="12">
        <v>1</v>
      </c>
      <c r="W12" s="19">
        <v>111396</v>
      </c>
      <c r="X12" s="61">
        <v>1</v>
      </c>
      <c r="Y12" s="62">
        <v>54732</v>
      </c>
      <c r="Z12" s="12">
        <v>1</v>
      </c>
      <c r="AA12" s="19">
        <v>54732</v>
      </c>
      <c r="AB12" s="61">
        <v>1</v>
      </c>
      <c r="AC12" s="62">
        <v>54732</v>
      </c>
      <c r="AD12" s="12">
        <v>1</v>
      </c>
      <c r="AE12" s="19">
        <v>35400</v>
      </c>
      <c r="AF12" s="9"/>
      <c r="AG12" s="61">
        <v>1</v>
      </c>
      <c r="AH12" s="62">
        <v>45000</v>
      </c>
      <c r="AI12" s="12">
        <v>2</v>
      </c>
      <c r="AJ12" s="19">
        <v>70800</v>
      </c>
      <c r="AK12" s="9"/>
      <c r="AL12" s="13">
        <f>O12+Q12+S12+V12+X12+Z12+AB12+AD12+AG12+AI12</f>
        <v>20</v>
      </c>
      <c r="AM12" s="19">
        <f>P12+R12+T12+W12+Y12+AA12+AC12+AE12+AJ12+AH12</f>
        <v>1028052</v>
      </c>
      <c r="AN12" s="19">
        <f t="shared" si="5"/>
        <v>83040</v>
      </c>
      <c r="AO12" s="19">
        <f t="shared" si="6"/>
        <v>29000</v>
      </c>
      <c r="AP12" s="57">
        <f t="shared" si="7"/>
        <v>1140092</v>
      </c>
      <c r="AQ12" s="9"/>
      <c r="AR12" s="19">
        <v>1319678</v>
      </c>
      <c r="AS12" s="9"/>
      <c r="AT12" s="85"/>
      <c r="AU12" s="85"/>
      <c r="AV12" s="85"/>
      <c r="AW12" s="85"/>
      <c r="AX12" s="85"/>
      <c r="AY12" s="85"/>
      <c r="BA12" s="82">
        <v>7</v>
      </c>
      <c r="BB12" s="3">
        <f t="shared" si="8"/>
        <v>154</v>
      </c>
      <c r="BC12" s="3">
        <f t="shared" si="9"/>
        <v>154</v>
      </c>
      <c r="BD12" s="3">
        <f t="shared" si="10"/>
        <v>154</v>
      </c>
      <c r="BE12" s="61">
        <v>4</v>
      </c>
      <c r="BF12" s="83">
        <f t="shared" si="11"/>
        <v>88</v>
      </c>
      <c r="BG12" s="83">
        <f t="shared" si="12"/>
        <v>88</v>
      </c>
      <c r="BH12" s="83">
        <f t="shared" si="13"/>
        <v>88</v>
      </c>
      <c r="BI12" s="82">
        <v>1</v>
      </c>
      <c r="BJ12" s="3">
        <v>3</v>
      </c>
      <c r="BK12" s="3">
        <v>4</v>
      </c>
      <c r="BL12" s="83">
        <v>12</v>
      </c>
      <c r="BM12" s="83">
        <v>750</v>
      </c>
      <c r="BN12" s="83">
        <v>225</v>
      </c>
      <c r="BP12" s="3">
        <f t="shared" si="0"/>
        <v>245</v>
      </c>
      <c r="BQ12" s="17">
        <f>BP12*AY10</f>
        <v>1636110</v>
      </c>
      <c r="BR12" s="3">
        <v>246</v>
      </c>
      <c r="BS12" s="17">
        <f>BR12*AY15</f>
        <v>118818</v>
      </c>
      <c r="BT12" s="83">
        <f t="shared" si="15"/>
        <v>254</v>
      </c>
      <c r="BU12" s="87">
        <f>BT12*AY20</f>
        <v>122682</v>
      </c>
      <c r="BV12" s="11">
        <f t="shared" si="1"/>
        <v>745</v>
      </c>
      <c r="BW12" s="11">
        <v>975</v>
      </c>
      <c r="BX12" s="77">
        <f t="shared" si="2"/>
        <v>1877610</v>
      </c>
    </row>
    <row r="13" spans="1:76" s="1" customFormat="1" ht="21">
      <c r="A13" s="55" t="s">
        <v>5</v>
      </c>
      <c r="B13" s="68">
        <v>9</v>
      </c>
      <c r="C13" s="3" t="s">
        <v>56</v>
      </c>
      <c r="D13" s="3">
        <v>1</v>
      </c>
      <c r="E13" s="3">
        <v>9</v>
      </c>
      <c r="F13" s="3">
        <v>17</v>
      </c>
      <c r="G13" s="3">
        <f>SUM(D13:F13)</f>
        <v>27</v>
      </c>
      <c r="H13" s="29">
        <v>3</v>
      </c>
      <c r="I13" s="23">
        <f>H13/G13</f>
        <v>0.1111111111111111</v>
      </c>
      <c r="J13" s="9"/>
      <c r="K13" s="29">
        <v>3</v>
      </c>
      <c r="L13" s="9"/>
      <c r="M13" s="47">
        <v>80937</v>
      </c>
      <c r="N13" s="39"/>
      <c r="O13" s="3">
        <v>4</v>
      </c>
      <c r="P13" s="17">
        <f t="shared" si="3"/>
        <v>187200</v>
      </c>
      <c r="Q13" s="59">
        <v>2</v>
      </c>
      <c r="R13" s="60">
        <f t="shared" si="4"/>
        <v>109464</v>
      </c>
      <c r="S13" s="3">
        <v>1</v>
      </c>
      <c r="T13" s="17">
        <f>54732</f>
        <v>54732</v>
      </c>
      <c r="U13" s="9"/>
      <c r="V13" s="3">
        <v>1</v>
      </c>
      <c r="W13" s="17">
        <v>111396</v>
      </c>
      <c r="X13" s="59">
        <v>1</v>
      </c>
      <c r="Y13" s="60">
        <v>54732</v>
      </c>
      <c r="Z13" s="3">
        <v>1</v>
      </c>
      <c r="AA13" s="17">
        <v>54732</v>
      </c>
      <c r="AB13" s="59">
        <v>1</v>
      </c>
      <c r="AC13" s="60">
        <v>54732</v>
      </c>
      <c r="AD13" s="3">
        <v>1</v>
      </c>
      <c r="AE13" s="17">
        <v>35400</v>
      </c>
      <c r="AF13" s="9"/>
      <c r="AG13" s="59">
        <v>1</v>
      </c>
      <c r="AH13" s="60">
        <v>45000</v>
      </c>
      <c r="AI13" s="3">
        <v>2</v>
      </c>
      <c r="AJ13" s="17">
        <v>70800</v>
      </c>
      <c r="AK13" s="9"/>
      <c r="AL13" s="54">
        <f>O13+Q13+S13+V13+X13+Z13+AB13+AD13+AG13+AI13</f>
        <v>15</v>
      </c>
      <c r="AM13" s="17">
        <f>P13+R13+T13+W13+Y13+AA13+AC13+AE13+AH13+AJ13</f>
        <v>778188</v>
      </c>
      <c r="AN13" s="17">
        <f t="shared" si="5"/>
        <v>62280</v>
      </c>
      <c r="AO13" s="17">
        <f t="shared" si="6"/>
        <v>21750</v>
      </c>
      <c r="AP13" s="53">
        <f t="shared" si="7"/>
        <v>862218</v>
      </c>
      <c r="AQ13" s="9"/>
      <c r="AR13" s="17">
        <v>2669600</v>
      </c>
      <c r="AS13" s="9"/>
      <c r="AT13" s="127" t="s">
        <v>110</v>
      </c>
      <c r="AU13" s="75" t="s">
        <v>98</v>
      </c>
      <c r="AV13" s="3" t="s">
        <v>106</v>
      </c>
      <c r="AW13" s="137" t="s">
        <v>94</v>
      </c>
      <c r="AX13" s="75" t="s">
        <v>99</v>
      </c>
      <c r="AY13" s="17">
        <f>6.5*21*2</f>
        <v>273</v>
      </c>
      <c r="BA13" s="81">
        <v>4</v>
      </c>
      <c r="BB13" s="3">
        <f t="shared" si="8"/>
        <v>88</v>
      </c>
      <c r="BC13" s="3">
        <f t="shared" si="9"/>
        <v>88</v>
      </c>
      <c r="BD13" s="3">
        <f t="shared" si="10"/>
        <v>88</v>
      </c>
      <c r="BE13" s="59">
        <v>2</v>
      </c>
      <c r="BF13" s="83">
        <f t="shared" si="11"/>
        <v>44</v>
      </c>
      <c r="BG13" s="83">
        <f t="shared" si="12"/>
        <v>44</v>
      </c>
      <c r="BH13" s="83">
        <f t="shared" si="13"/>
        <v>44</v>
      </c>
      <c r="BI13" s="81">
        <v>1</v>
      </c>
      <c r="BJ13" s="3">
        <v>3</v>
      </c>
      <c r="BK13" s="3">
        <v>4</v>
      </c>
      <c r="BL13" s="83">
        <v>12</v>
      </c>
      <c r="BM13" s="83">
        <v>750</v>
      </c>
      <c r="BN13" s="83">
        <v>225</v>
      </c>
      <c r="BP13" s="3">
        <f t="shared" si="0"/>
        <v>135</v>
      </c>
      <c r="BQ13" s="17">
        <f>BP13*AY10</f>
        <v>901530</v>
      </c>
      <c r="BR13" s="3">
        <v>136</v>
      </c>
      <c r="BS13" s="17">
        <f>BR13*AY15</f>
        <v>65688</v>
      </c>
      <c r="BT13" s="83">
        <f t="shared" si="15"/>
        <v>144</v>
      </c>
      <c r="BU13" s="87">
        <f>BT13*AY20</f>
        <v>69552</v>
      </c>
      <c r="BV13" s="11">
        <f t="shared" si="1"/>
        <v>415</v>
      </c>
      <c r="BW13" s="11">
        <v>975</v>
      </c>
      <c r="BX13" s="77">
        <f t="shared" si="2"/>
        <v>1036770</v>
      </c>
    </row>
    <row r="14" spans="1:76" s="1" customFormat="1" ht="21">
      <c r="A14" s="109" t="s">
        <v>31</v>
      </c>
      <c r="B14" s="68">
        <v>10</v>
      </c>
      <c r="C14" s="12" t="s">
        <v>60</v>
      </c>
      <c r="D14" s="12">
        <v>1</v>
      </c>
      <c r="E14" s="12">
        <v>18</v>
      </c>
      <c r="F14" s="12">
        <v>4</v>
      </c>
      <c r="G14" s="12">
        <f>SUM(D14:F14)</f>
        <v>23</v>
      </c>
      <c r="H14" s="30">
        <v>3</v>
      </c>
      <c r="I14" s="24">
        <f>H14/G14</f>
        <v>0.13043478260869565</v>
      </c>
      <c r="J14" s="9"/>
      <c r="K14" s="30">
        <v>0</v>
      </c>
      <c r="L14" s="9"/>
      <c r="M14" s="48">
        <v>485588</v>
      </c>
      <c r="N14" s="39"/>
      <c r="O14" s="12">
        <v>22</v>
      </c>
      <c r="P14" s="19">
        <f t="shared" si="3"/>
        <v>1029600</v>
      </c>
      <c r="Q14" s="61">
        <v>15</v>
      </c>
      <c r="R14" s="62">
        <f t="shared" si="4"/>
        <v>820980</v>
      </c>
      <c r="S14" s="12">
        <v>1</v>
      </c>
      <c r="T14" s="19">
        <f>54732</f>
        <v>54732</v>
      </c>
      <c r="U14" s="9"/>
      <c r="V14" s="12">
        <v>1</v>
      </c>
      <c r="W14" s="19">
        <v>111396</v>
      </c>
      <c r="X14" s="61">
        <v>1</v>
      </c>
      <c r="Y14" s="62">
        <v>54732</v>
      </c>
      <c r="Z14" s="12">
        <v>1</v>
      </c>
      <c r="AA14" s="19">
        <v>54732</v>
      </c>
      <c r="AB14" s="61">
        <v>1</v>
      </c>
      <c r="AC14" s="62">
        <v>54732</v>
      </c>
      <c r="AD14" s="12">
        <v>1</v>
      </c>
      <c r="AE14" s="19">
        <v>35400</v>
      </c>
      <c r="AF14" s="9"/>
      <c r="AG14" s="61"/>
      <c r="AH14" s="62"/>
      <c r="AI14" s="12"/>
      <c r="AJ14" s="19"/>
      <c r="AK14" s="9"/>
      <c r="AL14" s="13">
        <f>O14+Q14+S14+V14+X14+Z14+AB14+AD14</f>
        <v>43</v>
      </c>
      <c r="AM14" s="19">
        <f>P14+R14+T14+W14+Y14+AA14+AC14+AE14</f>
        <v>2216304</v>
      </c>
      <c r="AN14" s="19">
        <f t="shared" si="5"/>
        <v>178536</v>
      </c>
      <c r="AO14" s="19">
        <f t="shared" si="6"/>
        <v>62350</v>
      </c>
      <c r="AP14" s="57">
        <f t="shared" si="7"/>
        <v>2457190</v>
      </c>
      <c r="AQ14" s="9"/>
      <c r="AR14" s="19">
        <v>1571906</v>
      </c>
      <c r="AS14" s="9"/>
      <c r="AT14" s="127"/>
      <c r="AU14" s="75" t="s">
        <v>102</v>
      </c>
      <c r="AV14" s="36"/>
      <c r="AW14" s="138"/>
      <c r="AX14" s="75" t="s">
        <v>103</v>
      </c>
      <c r="AY14" s="17">
        <f>21*10</f>
        <v>210</v>
      </c>
      <c r="BA14" s="82">
        <v>22</v>
      </c>
      <c r="BB14" s="3">
        <f t="shared" si="8"/>
        <v>484</v>
      </c>
      <c r="BC14" s="3">
        <f t="shared" si="9"/>
        <v>484</v>
      </c>
      <c r="BD14" s="3">
        <f t="shared" si="10"/>
        <v>484</v>
      </c>
      <c r="BE14" s="61">
        <v>15</v>
      </c>
      <c r="BF14" s="83">
        <f t="shared" si="11"/>
        <v>330</v>
      </c>
      <c r="BG14" s="83">
        <f t="shared" si="12"/>
        <v>330</v>
      </c>
      <c r="BH14" s="83">
        <f t="shared" si="13"/>
        <v>330</v>
      </c>
      <c r="BI14" s="82">
        <v>1</v>
      </c>
      <c r="BJ14" s="3">
        <v>3</v>
      </c>
      <c r="BK14" s="3">
        <v>4</v>
      </c>
      <c r="BL14" s="83">
        <v>12</v>
      </c>
      <c r="BM14" s="83">
        <v>750</v>
      </c>
      <c r="BN14" s="83">
        <v>225</v>
      </c>
      <c r="BP14" s="3">
        <f t="shared" si="0"/>
        <v>817</v>
      </c>
      <c r="BQ14" s="17">
        <f>BP14*AY10</f>
        <v>5455926</v>
      </c>
      <c r="BR14" s="3">
        <v>818</v>
      </c>
      <c r="BS14" s="17">
        <f>BR14*AY15</f>
        <v>395094</v>
      </c>
      <c r="BT14" s="83">
        <f t="shared" si="15"/>
        <v>826</v>
      </c>
      <c r="BU14" s="87">
        <f>BT14*AY20</f>
        <v>398958</v>
      </c>
      <c r="BV14" s="11">
        <f t="shared" si="1"/>
        <v>2461</v>
      </c>
      <c r="BW14" s="11">
        <v>975</v>
      </c>
      <c r="BX14" s="77">
        <f t="shared" si="2"/>
        <v>6249978</v>
      </c>
    </row>
    <row r="15" spans="1:76" s="1" customFormat="1" ht="21">
      <c r="A15" s="109" t="s">
        <v>6</v>
      </c>
      <c r="B15" s="68">
        <v>11</v>
      </c>
      <c r="C15" s="3" t="s">
        <v>58</v>
      </c>
      <c r="D15" s="3">
        <v>2</v>
      </c>
      <c r="E15" s="3">
        <v>13</v>
      </c>
      <c r="F15" s="3">
        <v>17</v>
      </c>
      <c r="G15" s="3">
        <f>SUM(D15:F15)</f>
        <v>32</v>
      </c>
      <c r="H15" s="29">
        <v>2</v>
      </c>
      <c r="I15" s="23">
        <f>H15/G15</f>
        <v>6.25E-2</v>
      </c>
      <c r="J15" s="9"/>
      <c r="K15" s="29">
        <v>2</v>
      </c>
      <c r="L15" s="9"/>
      <c r="M15" s="47">
        <v>111661</v>
      </c>
      <c r="N15" s="39"/>
      <c r="O15" s="3">
        <v>6</v>
      </c>
      <c r="P15" s="17">
        <f t="shared" si="3"/>
        <v>280800</v>
      </c>
      <c r="Q15" s="59">
        <v>2</v>
      </c>
      <c r="R15" s="60">
        <f t="shared" si="4"/>
        <v>109464</v>
      </c>
      <c r="S15" s="3">
        <v>1</v>
      </c>
      <c r="T15" s="17">
        <f>54732</f>
        <v>54732</v>
      </c>
      <c r="U15" s="9"/>
      <c r="V15" s="3">
        <v>1</v>
      </c>
      <c r="W15" s="17">
        <v>111396</v>
      </c>
      <c r="X15" s="59">
        <v>1</v>
      </c>
      <c r="Y15" s="60">
        <v>54732</v>
      </c>
      <c r="Z15" s="3">
        <v>1</v>
      </c>
      <c r="AA15" s="17">
        <v>54732</v>
      </c>
      <c r="AB15" s="59">
        <v>1</v>
      </c>
      <c r="AC15" s="60">
        <v>54732</v>
      </c>
      <c r="AD15" s="3">
        <v>1</v>
      </c>
      <c r="AE15" s="17">
        <v>35400</v>
      </c>
      <c r="AF15" s="9"/>
      <c r="AG15" s="59">
        <v>1</v>
      </c>
      <c r="AH15" s="60">
        <v>45000</v>
      </c>
      <c r="AI15" s="3">
        <v>2</v>
      </c>
      <c r="AJ15" s="17">
        <v>70800</v>
      </c>
      <c r="AK15" s="9"/>
      <c r="AL15" s="54">
        <f>O15+Q15+S15+V15+X15+Z15+AB15+AD15+AG15+AI15</f>
        <v>17</v>
      </c>
      <c r="AM15" s="17">
        <f>P15+R15+T15+W15+Y15+AA15+AC15+AE15+AJ15+AH15</f>
        <v>871788</v>
      </c>
      <c r="AN15" s="17">
        <f t="shared" si="5"/>
        <v>70584</v>
      </c>
      <c r="AO15" s="17">
        <f t="shared" si="6"/>
        <v>24650</v>
      </c>
      <c r="AP15" s="53">
        <f t="shared" si="7"/>
        <v>967022</v>
      </c>
      <c r="AQ15" s="9"/>
      <c r="AR15" s="17">
        <v>2002600</v>
      </c>
      <c r="AS15" s="9"/>
      <c r="AT15" s="127"/>
      <c r="AU15" s="139" t="s">
        <v>76</v>
      </c>
      <c r="AV15" s="140"/>
      <c r="AW15" s="140"/>
      <c r="AX15" s="141"/>
      <c r="AY15" s="79">
        <f>SUM(AY13:AY14)</f>
        <v>483</v>
      </c>
      <c r="BA15" s="81">
        <v>6</v>
      </c>
      <c r="BB15" s="3">
        <f t="shared" si="8"/>
        <v>132</v>
      </c>
      <c r="BC15" s="3">
        <f t="shared" si="9"/>
        <v>132</v>
      </c>
      <c r="BD15" s="3">
        <f t="shared" si="10"/>
        <v>132</v>
      </c>
      <c r="BE15" s="59">
        <v>2</v>
      </c>
      <c r="BF15" s="83">
        <f t="shared" si="11"/>
        <v>44</v>
      </c>
      <c r="BG15" s="83">
        <f t="shared" si="12"/>
        <v>44</v>
      </c>
      <c r="BH15" s="83">
        <f t="shared" si="13"/>
        <v>44</v>
      </c>
      <c r="BI15" s="81">
        <v>1</v>
      </c>
      <c r="BJ15" s="3">
        <v>3</v>
      </c>
      <c r="BK15" s="3">
        <v>4</v>
      </c>
      <c r="BL15" s="83">
        <v>12</v>
      </c>
      <c r="BM15" s="83">
        <v>750</v>
      </c>
      <c r="BN15" s="83">
        <v>225</v>
      </c>
      <c r="BP15" s="3">
        <f t="shared" si="0"/>
        <v>179</v>
      </c>
      <c r="BQ15" s="17">
        <f>BP15*AY10</f>
        <v>1195362</v>
      </c>
      <c r="BR15" s="3">
        <v>180</v>
      </c>
      <c r="BS15" s="17">
        <f>BR15*AY15</f>
        <v>86940</v>
      </c>
      <c r="BT15" s="83">
        <f t="shared" ref="BT15:BT46" si="16">BR15+8</f>
        <v>188</v>
      </c>
      <c r="BU15" s="87">
        <f>BT15*AY20</f>
        <v>90804</v>
      </c>
      <c r="BV15" s="11">
        <f t="shared" si="1"/>
        <v>547</v>
      </c>
      <c r="BW15" s="11">
        <v>975</v>
      </c>
      <c r="BX15" s="77">
        <f t="shared" si="2"/>
        <v>1373106</v>
      </c>
    </row>
    <row r="16" spans="1:76" s="1" customFormat="1" ht="21">
      <c r="A16" s="56" t="s">
        <v>7</v>
      </c>
      <c r="B16" s="68">
        <v>12</v>
      </c>
      <c r="C16" s="12" t="s">
        <v>59</v>
      </c>
      <c r="D16" s="12">
        <v>1</v>
      </c>
      <c r="E16" s="12">
        <v>3</v>
      </c>
      <c r="F16" s="12">
        <v>2</v>
      </c>
      <c r="G16" s="12">
        <f>SUM(D16:F16)</f>
        <v>6</v>
      </c>
      <c r="H16" s="30"/>
      <c r="I16" s="24"/>
      <c r="J16" s="9"/>
      <c r="K16" s="30">
        <v>2</v>
      </c>
      <c r="L16" s="9"/>
      <c r="M16" s="48">
        <v>77679</v>
      </c>
      <c r="N16" s="39"/>
      <c r="O16" s="12">
        <v>4</v>
      </c>
      <c r="P16" s="19">
        <f t="shared" si="3"/>
        <v>187200</v>
      </c>
      <c r="Q16" s="61">
        <v>2</v>
      </c>
      <c r="R16" s="62">
        <f t="shared" si="4"/>
        <v>109464</v>
      </c>
      <c r="S16" s="12">
        <v>1</v>
      </c>
      <c r="T16" s="19">
        <f>54732</f>
        <v>54732</v>
      </c>
      <c r="U16" s="9"/>
      <c r="V16" s="12">
        <v>1</v>
      </c>
      <c r="W16" s="19">
        <v>111396</v>
      </c>
      <c r="X16" s="61">
        <v>1</v>
      </c>
      <c r="Y16" s="62">
        <v>54732</v>
      </c>
      <c r="Z16" s="12">
        <v>1</v>
      </c>
      <c r="AA16" s="19">
        <v>54732</v>
      </c>
      <c r="AB16" s="61">
        <v>1</v>
      </c>
      <c r="AC16" s="62">
        <v>54732</v>
      </c>
      <c r="AD16" s="12">
        <v>1</v>
      </c>
      <c r="AE16" s="19">
        <v>35400</v>
      </c>
      <c r="AF16" s="9"/>
      <c r="AG16" s="61">
        <v>1</v>
      </c>
      <c r="AH16" s="62">
        <v>45000</v>
      </c>
      <c r="AI16" s="12">
        <v>2</v>
      </c>
      <c r="AJ16" s="19">
        <v>70800</v>
      </c>
      <c r="AK16" s="9"/>
      <c r="AL16" s="13">
        <f>O16+Q16+S16+V16+X16+Z16+AB16+AD16+AI16+AG16</f>
        <v>15</v>
      </c>
      <c r="AM16" s="19">
        <f>P16+R16+T16+W16+Y16+AA16+AC16+AE16+AJ16+AH16</f>
        <v>778188</v>
      </c>
      <c r="AN16" s="19">
        <f t="shared" si="5"/>
        <v>62280</v>
      </c>
      <c r="AO16" s="19">
        <f t="shared" si="6"/>
        <v>21750</v>
      </c>
      <c r="AP16" s="57">
        <f t="shared" si="7"/>
        <v>862218</v>
      </c>
      <c r="AQ16" s="9"/>
      <c r="AR16" s="19">
        <v>1186933</v>
      </c>
      <c r="AS16" s="9"/>
      <c r="AT16" s="127"/>
      <c r="AU16" s="78" t="s">
        <v>107</v>
      </c>
      <c r="AV16" s="134">
        <f>AY15/21</f>
        <v>23</v>
      </c>
      <c r="AW16" s="135"/>
      <c r="AX16" s="135"/>
      <c r="AY16" s="135"/>
      <c r="BA16" s="82">
        <v>4</v>
      </c>
      <c r="BB16" s="3">
        <f t="shared" si="8"/>
        <v>88</v>
      </c>
      <c r="BC16" s="3">
        <f t="shared" si="9"/>
        <v>88</v>
      </c>
      <c r="BD16" s="3">
        <f t="shared" si="10"/>
        <v>88</v>
      </c>
      <c r="BE16" s="61">
        <v>2</v>
      </c>
      <c r="BF16" s="83">
        <f t="shared" si="11"/>
        <v>44</v>
      </c>
      <c r="BG16" s="83">
        <f t="shared" si="12"/>
        <v>44</v>
      </c>
      <c r="BH16" s="83">
        <f t="shared" si="13"/>
        <v>44</v>
      </c>
      <c r="BI16" s="82">
        <v>1</v>
      </c>
      <c r="BJ16" s="3">
        <v>3</v>
      </c>
      <c r="BK16" s="3">
        <v>4</v>
      </c>
      <c r="BL16" s="83">
        <v>12</v>
      </c>
      <c r="BM16" s="83">
        <v>750</v>
      </c>
      <c r="BN16" s="83">
        <v>225</v>
      </c>
      <c r="BP16" s="3">
        <f t="shared" si="0"/>
        <v>135</v>
      </c>
      <c r="BQ16" s="17">
        <f>BP16*AY10</f>
        <v>901530</v>
      </c>
      <c r="BR16" s="3">
        <v>136</v>
      </c>
      <c r="BS16" s="17">
        <f>BR16*AY15</f>
        <v>65688</v>
      </c>
      <c r="BT16" s="83">
        <f t="shared" si="16"/>
        <v>144</v>
      </c>
      <c r="BU16" s="87">
        <f>BT16*AY20</f>
        <v>69552</v>
      </c>
      <c r="BV16" s="11">
        <f t="shared" si="1"/>
        <v>415</v>
      </c>
      <c r="BW16" s="11">
        <v>975</v>
      </c>
      <c r="BX16" s="77">
        <f t="shared" si="2"/>
        <v>1036770</v>
      </c>
    </row>
    <row r="17" spans="1:76" s="1" customFormat="1" ht="21">
      <c r="A17" s="109" t="s">
        <v>42</v>
      </c>
      <c r="B17" s="68">
        <v>13</v>
      </c>
      <c r="C17" s="14" t="s">
        <v>39</v>
      </c>
      <c r="D17" s="14" t="s">
        <v>39</v>
      </c>
      <c r="E17" s="14" t="s">
        <v>39</v>
      </c>
      <c r="F17" s="14" t="s">
        <v>39</v>
      </c>
      <c r="G17" s="14" t="s">
        <v>39</v>
      </c>
      <c r="H17" s="32"/>
      <c r="I17" s="25"/>
      <c r="J17" s="9"/>
      <c r="K17" s="29">
        <v>2</v>
      </c>
      <c r="L17" s="9"/>
      <c r="M17" s="47">
        <v>79609</v>
      </c>
      <c r="N17" s="39"/>
      <c r="O17" s="3">
        <v>4</v>
      </c>
      <c r="P17" s="17">
        <f t="shared" si="3"/>
        <v>187200</v>
      </c>
      <c r="Q17" s="59">
        <v>2</v>
      </c>
      <c r="R17" s="60">
        <f t="shared" si="4"/>
        <v>109464</v>
      </c>
      <c r="S17" s="3">
        <v>1</v>
      </c>
      <c r="T17" s="17">
        <f>54732</f>
        <v>54732</v>
      </c>
      <c r="U17" s="9"/>
      <c r="V17" s="3">
        <v>1</v>
      </c>
      <c r="W17" s="17">
        <v>111396</v>
      </c>
      <c r="X17" s="59">
        <v>1</v>
      </c>
      <c r="Y17" s="60">
        <v>54732</v>
      </c>
      <c r="Z17" s="3">
        <v>1</v>
      </c>
      <c r="AA17" s="17">
        <v>54732</v>
      </c>
      <c r="AB17" s="59">
        <v>1</v>
      </c>
      <c r="AC17" s="60">
        <v>54732</v>
      </c>
      <c r="AD17" s="3">
        <v>1</v>
      </c>
      <c r="AE17" s="17">
        <v>35400</v>
      </c>
      <c r="AF17" s="9"/>
      <c r="AG17" s="59"/>
      <c r="AH17" s="60"/>
      <c r="AI17" s="3"/>
      <c r="AJ17" s="17"/>
      <c r="AK17" s="9"/>
      <c r="AL17" s="54">
        <f>O17+Q17+S17+V17+X17+Z17+AB17+AD17</f>
        <v>12</v>
      </c>
      <c r="AM17" s="17">
        <f>P17+R17+T17+W17+Y17+AA17+AC17+AE17</f>
        <v>662388</v>
      </c>
      <c r="AN17" s="17">
        <f t="shared" si="5"/>
        <v>49824</v>
      </c>
      <c r="AO17" s="17">
        <f t="shared" si="6"/>
        <v>17400</v>
      </c>
      <c r="AP17" s="53">
        <f t="shared" si="7"/>
        <v>729612</v>
      </c>
      <c r="AQ17" s="9"/>
      <c r="AR17" s="17">
        <v>648995</v>
      </c>
      <c r="AS17" s="9"/>
      <c r="AT17" s="85"/>
      <c r="AU17" s="85"/>
      <c r="AV17" s="85"/>
      <c r="AW17" s="85"/>
      <c r="AX17" s="85"/>
      <c r="AY17" s="85"/>
      <c r="BA17" s="81">
        <v>4</v>
      </c>
      <c r="BB17" s="3">
        <f t="shared" si="8"/>
        <v>88</v>
      </c>
      <c r="BC17" s="3">
        <f t="shared" si="9"/>
        <v>88</v>
      </c>
      <c r="BD17" s="3">
        <f t="shared" si="10"/>
        <v>88</v>
      </c>
      <c r="BE17" s="59">
        <v>2</v>
      </c>
      <c r="BF17" s="83">
        <f t="shared" si="11"/>
        <v>44</v>
      </c>
      <c r="BG17" s="83">
        <f t="shared" si="12"/>
        <v>44</v>
      </c>
      <c r="BH17" s="83">
        <f t="shared" si="13"/>
        <v>44</v>
      </c>
      <c r="BI17" s="81">
        <v>1</v>
      </c>
      <c r="BJ17" s="3">
        <v>3</v>
      </c>
      <c r="BK17" s="3">
        <v>4</v>
      </c>
      <c r="BL17" s="83">
        <v>12</v>
      </c>
      <c r="BM17" s="83">
        <v>750</v>
      </c>
      <c r="BN17" s="83">
        <v>225</v>
      </c>
      <c r="BP17" s="3">
        <f t="shared" si="0"/>
        <v>135</v>
      </c>
      <c r="BQ17" s="17">
        <f>BP17*AY10</f>
        <v>901530</v>
      </c>
      <c r="BR17" s="3">
        <v>136</v>
      </c>
      <c r="BS17" s="17">
        <f>BR17*AY15</f>
        <v>65688</v>
      </c>
      <c r="BT17" s="83">
        <f t="shared" si="16"/>
        <v>144</v>
      </c>
      <c r="BU17" s="87">
        <f>BT17*AY20</f>
        <v>69552</v>
      </c>
      <c r="BV17" s="11">
        <f t="shared" si="1"/>
        <v>415</v>
      </c>
      <c r="BW17" s="11">
        <v>975</v>
      </c>
      <c r="BX17" s="77">
        <f t="shared" si="2"/>
        <v>1036770</v>
      </c>
    </row>
    <row r="18" spans="1:76" s="1" customFormat="1" ht="21">
      <c r="A18" s="56" t="s">
        <v>8</v>
      </c>
      <c r="B18" s="68">
        <v>14</v>
      </c>
      <c r="C18" s="12" t="s">
        <v>56</v>
      </c>
      <c r="D18" s="12">
        <v>2</v>
      </c>
      <c r="E18" s="12">
        <v>14</v>
      </c>
      <c r="F18" s="12">
        <v>26</v>
      </c>
      <c r="G18" s="12">
        <f t="shared" ref="G18:G23" si="17">SUM(D18:F18)</f>
        <v>42</v>
      </c>
      <c r="H18" s="30">
        <v>3</v>
      </c>
      <c r="I18" s="24">
        <f>H18/G18</f>
        <v>7.1428571428571425E-2</v>
      </c>
      <c r="J18" s="9"/>
      <c r="K18" s="30">
        <v>2</v>
      </c>
      <c r="L18" s="9"/>
      <c r="M18" s="48">
        <v>176334</v>
      </c>
      <c r="N18" s="39"/>
      <c r="O18" s="12">
        <v>8</v>
      </c>
      <c r="P18" s="19">
        <f t="shared" si="3"/>
        <v>374400</v>
      </c>
      <c r="Q18" s="61">
        <v>5</v>
      </c>
      <c r="R18" s="62">
        <f t="shared" si="4"/>
        <v>273660</v>
      </c>
      <c r="S18" s="12">
        <v>1</v>
      </c>
      <c r="T18" s="19">
        <f>54732</f>
        <v>54732</v>
      </c>
      <c r="U18" s="9"/>
      <c r="V18" s="12">
        <v>1</v>
      </c>
      <c r="W18" s="19">
        <v>111396</v>
      </c>
      <c r="X18" s="61">
        <v>1</v>
      </c>
      <c r="Y18" s="62">
        <v>54732</v>
      </c>
      <c r="Z18" s="12">
        <v>1</v>
      </c>
      <c r="AA18" s="19">
        <v>54732</v>
      </c>
      <c r="AB18" s="61">
        <v>1</v>
      </c>
      <c r="AC18" s="62">
        <v>54732</v>
      </c>
      <c r="AD18" s="12">
        <v>1</v>
      </c>
      <c r="AE18" s="19">
        <v>35400</v>
      </c>
      <c r="AF18" s="9"/>
      <c r="AG18" s="61"/>
      <c r="AH18" s="62"/>
      <c r="AI18" s="12"/>
      <c r="AJ18" s="19"/>
      <c r="AK18" s="9"/>
      <c r="AL18" s="13">
        <f>O18+Q18+S18+V18+X18+Z18+AB18+AD18</f>
        <v>19</v>
      </c>
      <c r="AM18" s="19">
        <f>P18+R18+T18+W18+Y18+AA18+AC18+AE18</f>
        <v>1013784</v>
      </c>
      <c r="AN18" s="19">
        <f t="shared" si="5"/>
        <v>78888</v>
      </c>
      <c r="AO18" s="19">
        <f t="shared" si="6"/>
        <v>27550</v>
      </c>
      <c r="AP18" s="57">
        <f t="shared" si="7"/>
        <v>1120222</v>
      </c>
      <c r="AQ18" s="9"/>
      <c r="AR18" s="19">
        <v>3207060</v>
      </c>
      <c r="AS18" s="9"/>
      <c r="AT18" s="127" t="s">
        <v>111</v>
      </c>
      <c r="AU18" s="75" t="s">
        <v>98</v>
      </c>
      <c r="AV18" s="3" t="s">
        <v>106</v>
      </c>
      <c r="AW18" s="137" t="s">
        <v>94</v>
      </c>
      <c r="AX18" s="75" t="s">
        <v>99</v>
      </c>
      <c r="AY18" s="17">
        <f>6.5*21*2</f>
        <v>273</v>
      </c>
      <c r="BA18" s="82">
        <v>8</v>
      </c>
      <c r="BB18" s="3">
        <f t="shared" si="8"/>
        <v>176</v>
      </c>
      <c r="BC18" s="3">
        <f t="shared" si="9"/>
        <v>176</v>
      </c>
      <c r="BD18" s="3">
        <f t="shared" si="10"/>
        <v>176</v>
      </c>
      <c r="BE18" s="61">
        <v>5</v>
      </c>
      <c r="BF18" s="83">
        <f t="shared" si="11"/>
        <v>110</v>
      </c>
      <c r="BG18" s="83">
        <f t="shared" si="12"/>
        <v>110</v>
      </c>
      <c r="BH18" s="83">
        <f t="shared" si="13"/>
        <v>110</v>
      </c>
      <c r="BI18" s="82">
        <v>1</v>
      </c>
      <c r="BJ18" s="3">
        <v>3</v>
      </c>
      <c r="BK18" s="3">
        <v>4</v>
      </c>
      <c r="BL18" s="83">
        <v>12</v>
      </c>
      <c r="BM18" s="83">
        <v>750</v>
      </c>
      <c r="BN18" s="83">
        <v>225</v>
      </c>
      <c r="BP18" s="3">
        <f t="shared" si="0"/>
        <v>289</v>
      </c>
      <c r="BQ18" s="17">
        <f>BP18*AY10</f>
        <v>1929942</v>
      </c>
      <c r="BR18" s="3">
        <v>290</v>
      </c>
      <c r="BS18" s="17">
        <f>BR18*AY15</f>
        <v>140070</v>
      </c>
      <c r="BT18" s="83">
        <f t="shared" si="16"/>
        <v>298</v>
      </c>
      <c r="BU18" s="87">
        <f>BT18*AY20</f>
        <v>143934</v>
      </c>
      <c r="BV18" s="11">
        <f t="shared" si="1"/>
        <v>877</v>
      </c>
      <c r="BW18" s="11">
        <v>975</v>
      </c>
      <c r="BX18" s="77">
        <f t="shared" si="2"/>
        <v>2213946</v>
      </c>
    </row>
    <row r="19" spans="1:76" s="1" customFormat="1" ht="21">
      <c r="A19" s="109" t="s">
        <v>9</v>
      </c>
      <c r="B19" s="68">
        <v>15</v>
      </c>
      <c r="C19" s="3" t="s">
        <v>56</v>
      </c>
      <c r="D19" s="3">
        <v>2</v>
      </c>
      <c r="E19" s="3">
        <v>9</v>
      </c>
      <c r="F19" s="3">
        <v>18</v>
      </c>
      <c r="G19" s="3">
        <f t="shared" si="17"/>
        <v>29</v>
      </c>
      <c r="H19" s="29">
        <v>4</v>
      </c>
      <c r="I19" s="23">
        <f>H19/G19</f>
        <v>0.13793103448275862</v>
      </c>
      <c r="J19" s="9"/>
      <c r="K19" s="29">
        <v>2</v>
      </c>
      <c r="L19" s="9"/>
      <c r="M19" s="47">
        <v>187103</v>
      </c>
      <c r="N19" s="39"/>
      <c r="O19" s="3">
        <v>9</v>
      </c>
      <c r="P19" s="17">
        <f t="shared" si="3"/>
        <v>421200</v>
      </c>
      <c r="Q19" s="59">
        <v>5</v>
      </c>
      <c r="R19" s="60">
        <f t="shared" si="4"/>
        <v>273660</v>
      </c>
      <c r="S19" s="3">
        <v>1</v>
      </c>
      <c r="T19" s="17">
        <f>54732</f>
        <v>54732</v>
      </c>
      <c r="U19" s="9"/>
      <c r="V19" s="3">
        <v>1</v>
      </c>
      <c r="W19" s="17">
        <v>111396</v>
      </c>
      <c r="X19" s="59">
        <v>1</v>
      </c>
      <c r="Y19" s="60">
        <v>54732</v>
      </c>
      <c r="Z19" s="3">
        <v>1</v>
      </c>
      <c r="AA19" s="17">
        <v>54732</v>
      </c>
      <c r="AB19" s="59">
        <v>1</v>
      </c>
      <c r="AC19" s="60">
        <v>54732</v>
      </c>
      <c r="AD19" s="3">
        <v>1</v>
      </c>
      <c r="AE19" s="17">
        <v>35400</v>
      </c>
      <c r="AF19" s="9"/>
      <c r="AG19" s="59">
        <v>1</v>
      </c>
      <c r="AH19" s="60">
        <v>45000</v>
      </c>
      <c r="AI19" s="3">
        <v>2</v>
      </c>
      <c r="AJ19" s="17">
        <v>70800</v>
      </c>
      <c r="AK19" s="9"/>
      <c r="AL19" s="54">
        <f>O19+Q19+S19+V19+X19+Z19+AB19+AD19+AG19+AI19</f>
        <v>23</v>
      </c>
      <c r="AM19" s="17">
        <f>P19+R19+T19+W19+Y19+AA19+AC19+AE19+AJ19+AH19</f>
        <v>1176384</v>
      </c>
      <c r="AN19" s="17">
        <f t="shared" si="5"/>
        <v>95496</v>
      </c>
      <c r="AO19" s="17">
        <f t="shared" si="6"/>
        <v>33350</v>
      </c>
      <c r="AP19" s="53">
        <f t="shared" si="7"/>
        <v>1305230</v>
      </c>
      <c r="AQ19" s="9"/>
      <c r="AR19" s="17">
        <v>7344966</v>
      </c>
      <c r="AS19" s="9"/>
      <c r="AT19" s="127"/>
      <c r="AU19" s="75" t="s">
        <v>102</v>
      </c>
      <c r="AV19" s="36"/>
      <c r="AW19" s="138"/>
      <c r="AX19" s="75" t="s">
        <v>103</v>
      </c>
      <c r="AY19" s="17">
        <f>21*10</f>
        <v>210</v>
      </c>
      <c r="BA19" s="81">
        <v>9</v>
      </c>
      <c r="BB19" s="3">
        <f t="shared" si="8"/>
        <v>198</v>
      </c>
      <c r="BC19" s="3">
        <f t="shared" si="9"/>
        <v>198</v>
      </c>
      <c r="BD19" s="3">
        <f t="shared" si="10"/>
        <v>198</v>
      </c>
      <c r="BE19" s="59">
        <v>5</v>
      </c>
      <c r="BF19" s="83">
        <f t="shared" si="11"/>
        <v>110</v>
      </c>
      <c r="BG19" s="83">
        <f t="shared" si="12"/>
        <v>110</v>
      </c>
      <c r="BH19" s="83">
        <f t="shared" si="13"/>
        <v>110</v>
      </c>
      <c r="BI19" s="81">
        <v>1</v>
      </c>
      <c r="BJ19" s="3">
        <v>3</v>
      </c>
      <c r="BK19" s="3">
        <v>4</v>
      </c>
      <c r="BL19" s="83">
        <v>12</v>
      </c>
      <c r="BM19" s="83">
        <v>750</v>
      </c>
      <c r="BN19" s="83">
        <v>225</v>
      </c>
      <c r="BP19" s="3">
        <f t="shared" si="0"/>
        <v>311</v>
      </c>
      <c r="BQ19" s="17">
        <f>BP19*AY10</f>
        <v>2076858</v>
      </c>
      <c r="BR19" s="3">
        <v>312</v>
      </c>
      <c r="BS19" s="17">
        <f>BR19*AY15</f>
        <v>150696</v>
      </c>
      <c r="BT19" s="83">
        <f t="shared" si="16"/>
        <v>320</v>
      </c>
      <c r="BU19" s="87">
        <f>BT19*AY20</f>
        <v>154560</v>
      </c>
      <c r="BV19" s="11">
        <f t="shared" si="1"/>
        <v>943</v>
      </c>
      <c r="BW19" s="11">
        <v>975</v>
      </c>
      <c r="BX19" s="77">
        <f t="shared" si="2"/>
        <v>2382114</v>
      </c>
    </row>
    <row r="20" spans="1:76" s="1" customFormat="1" ht="21">
      <c r="A20" s="109" t="s">
        <v>10</v>
      </c>
      <c r="B20" s="68">
        <v>16</v>
      </c>
      <c r="C20" s="12" t="s">
        <v>56</v>
      </c>
      <c r="D20" s="12">
        <v>1</v>
      </c>
      <c r="E20" s="12">
        <v>7</v>
      </c>
      <c r="F20" s="12">
        <v>6</v>
      </c>
      <c r="G20" s="12">
        <f t="shared" si="17"/>
        <v>14</v>
      </c>
      <c r="H20" s="30">
        <v>3</v>
      </c>
      <c r="I20" s="24">
        <f>H20/G20</f>
        <v>0.21428571428571427</v>
      </c>
      <c r="J20" s="9"/>
      <c r="K20" s="30">
        <v>3</v>
      </c>
      <c r="L20" s="9"/>
      <c r="M20" s="48">
        <v>57453</v>
      </c>
      <c r="N20" s="39"/>
      <c r="O20" s="12">
        <v>3</v>
      </c>
      <c r="P20" s="19">
        <f t="shared" si="3"/>
        <v>140400</v>
      </c>
      <c r="Q20" s="61">
        <v>1</v>
      </c>
      <c r="R20" s="62">
        <f t="shared" si="4"/>
        <v>54732</v>
      </c>
      <c r="S20" s="12">
        <v>1</v>
      </c>
      <c r="T20" s="19">
        <f>54732</f>
        <v>54732</v>
      </c>
      <c r="U20" s="9"/>
      <c r="V20" s="12">
        <v>1</v>
      </c>
      <c r="W20" s="19">
        <v>111396</v>
      </c>
      <c r="X20" s="61">
        <v>1</v>
      </c>
      <c r="Y20" s="62">
        <v>54732</v>
      </c>
      <c r="Z20" s="12">
        <v>1</v>
      </c>
      <c r="AA20" s="19">
        <v>54732</v>
      </c>
      <c r="AB20" s="61">
        <v>1</v>
      </c>
      <c r="AC20" s="62">
        <v>54732</v>
      </c>
      <c r="AD20" s="12">
        <v>1</v>
      </c>
      <c r="AE20" s="19">
        <v>35400</v>
      </c>
      <c r="AF20" s="9"/>
      <c r="AG20" s="61">
        <v>1</v>
      </c>
      <c r="AH20" s="62">
        <v>45000</v>
      </c>
      <c r="AI20" s="12">
        <v>2</v>
      </c>
      <c r="AJ20" s="19">
        <v>70800</v>
      </c>
      <c r="AK20" s="9"/>
      <c r="AL20" s="13">
        <f>O20+Q20+S20+V20+X20+Z20+AB20+AD20+AI20+AG20</f>
        <v>13</v>
      </c>
      <c r="AM20" s="19">
        <f>P20+R20+T20+W20+Y20+AA20+AC20+AE20+AJ20+AH20</f>
        <v>676656</v>
      </c>
      <c r="AN20" s="19">
        <f t="shared" si="5"/>
        <v>53976</v>
      </c>
      <c r="AO20" s="19">
        <f t="shared" si="6"/>
        <v>18850</v>
      </c>
      <c r="AP20" s="57">
        <f t="shared" si="7"/>
        <v>749482</v>
      </c>
      <c r="AQ20" s="9"/>
      <c r="AR20" s="19">
        <v>1177650</v>
      </c>
      <c r="AS20" s="9"/>
      <c r="AT20" s="127"/>
      <c r="AU20" s="139" t="s">
        <v>76</v>
      </c>
      <c r="AV20" s="140"/>
      <c r="AW20" s="140"/>
      <c r="AX20" s="141"/>
      <c r="AY20" s="79">
        <f>SUM(AY18:AY19)</f>
        <v>483</v>
      </c>
      <c r="BA20" s="82">
        <v>3</v>
      </c>
      <c r="BB20" s="3">
        <f t="shared" si="8"/>
        <v>66</v>
      </c>
      <c r="BC20" s="3">
        <f t="shared" si="9"/>
        <v>66</v>
      </c>
      <c r="BD20" s="3">
        <f t="shared" si="10"/>
        <v>66</v>
      </c>
      <c r="BE20" s="61">
        <v>1</v>
      </c>
      <c r="BF20" s="83">
        <f t="shared" si="11"/>
        <v>22</v>
      </c>
      <c r="BG20" s="83">
        <f t="shared" si="12"/>
        <v>22</v>
      </c>
      <c r="BH20" s="83">
        <f t="shared" si="13"/>
        <v>22</v>
      </c>
      <c r="BI20" s="82">
        <v>1</v>
      </c>
      <c r="BJ20" s="3">
        <v>3</v>
      </c>
      <c r="BK20" s="3">
        <v>4</v>
      </c>
      <c r="BL20" s="83">
        <v>12</v>
      </c>
      <c r="BM20" s="83">
        <v>750</v>
      </c>
      <c r="BN20" s="83">
        <v>225</v>
      </c>
      <c r="BP20" s="3">
        <f t="shared" si="0"/>
        <v>91</v>
      </c>
      <c r="BQ20" s="17">
        <f>BP20*AY10</f>
        <v>607698</v>
      </c>
      <c r="BR20" s="3">
        <v>92</v>
      </c>
      <c r="BS20" s="17">
        <f>BR20*AY15</f>
        <v>44436</v>
      </c>
      <c r="BT20" s="83">
        <f t="shared" si="16"/>
        <v>100</v>
      </c>
      <c r="BU20" s="87">
        <f>BT20*AY20</f>
        <v>48300</v>
      </c>
      <c r="BV20" s="11">
        <f t="shared" si="1"/>
        <v>283</v>
      </c>
      <c r="BW20" s="11">
        <v>975</v>
      </c>
      <c r="BX20" s="77">
        <f t="shared" si="2"/>
        <v>700434</v>
      </c>
    </row>
    <row r="21" spans="1:76" s="1" customFormat="1" ht="21">
      <c r="A21" s="109" t="s">
        <v>29</v>
      </c>
      <c r="B21" s="68">
        <v>17</v>
      </c>
      <c r="C21" s="3" t="s">
        <v>60</v>
      </c>
      <c r="D21" s="3">
        <v>1</v>
      </c>
      <c r="E21" s="3">
        <v>9</v>
      </c>
      <c r="F21" s="3">
        <v>9</v>
      </c>
      <c r="G21" s="3">
        <f t="shared" si="17"/>
        <v>19</v>
      </c>
      <c r="H21" s="29">
        <v>2</v>
      </c>
      <c r="I21" s="23">
        <f>H21/G21</f>
        <v>0.10526315789473684</v>
      </c>
      <c r="J21" s="9"/>
      <c r="K21" s="29">
        <v>2</v>
      </c>
      <c r="L21" s="9"/>
      <c r="M21" s="47">
        <v>134312</v>
      </c>
      <c r="N21" s="39"/>
      <c r="O21" s="3">
        <v>7</v>
      </c>
      <c r="P21" s="17">
        <f t="shared" si="3"/>
        <v>327600</v>
      </c>
      <c r="Q21" s="59">
        <v>3</v>
      </c>
      <c r="R21" s="60">
        <f t="shared" si="4"/>
        <v>164196</v>
      </c>
      <c r="S21" s="3">
        <v>1</v>
      </c>
      <c r="T21" s="17">
        <f>54732</f>
        <v>54732</v>
      </c>
      <c r="U21" s="9"/>
      <c r="V21" s="3">
        <v>1</v>
      </c>
      <c r="W21" s="17">
        <v>111396</v>
      </c>
      <c r="X21" s="59">
        <v>1</v>
      </c>
      <c r="Y21" s="60">
        <v>54732</v>
      </c>
      <c r="Z21" s="3">
        <v>1</v>
      </c>
      <c r="AA21" s="17">
        <v>54732</v>
      </c>
      <c r="AB21" s="59">
        <v>1</v>
      </c>
      <c r="AC21" s="60">
        <v>54732</v>
      </c>
      <c r="AD21" s="3">
        <v>1</v>
      </c>
      <c r="AE21" s="17">
        <v>35400</v>
      </c>
      <c r="AF21" s="9"/>
      <c r="AG21" s="59"/>
      <c r="AH21" s="60"/>
      <c r="AI21" s="3"/>
      <c r="AJ21" s="17"/>
      <c r="AK21" s="9"/>
      <c r="AL21" s="54">
        <f>O21+Q21+S21+V21+X21+Z21+AB21+AD21</f>
        <v>16</v>
      </c>
      <c r="AM21" s="17">
        <f>P21+R21+T21+W21+Y21+AA21+AC21+AE21</f>
        <v>857520</v>
      </c>
      <c r="AN21" s="17">
        <f t="shared" si="5"/>
        <v>66432</v>
      </c>
      <c r="AO21" s="17">
        <f t="shared" si="6"/>
        <v>23200</v>
      </c>
      <c r="AP21" s="53">
        <f t="shared" si="7"/>
        <v>947152</v>
      </c>
      <c r="AQ21" s="9"/>
      <c r="AR21" s="17">
        <v>1108750</v>
      </c>
      <c r="AS21" s="9"/>
      <c r="AT21" s="127"/>
      <c r="AU21" s="78" t="s">
        <v>107</v>
      </c>
      <c r="AV21" s="134">
        <f>AY20/21</f>
        <v>23</v>
      </c>
      <c r="AW21" s="135"/>
      <c r="AX21" s="135"/>
      <c r="AY21" s="135"/>
      <c r="BA21" s="81">
        <v>7</v>
      </c>
      <c r="BB21" s="3">
        <f t="shared" si="8"/>
        <v>154</v>
      </c>
      <c r="BC21" s="3">
        <f t="shared" si="9"/>
        <v>154</v>
      </c>
      <c r="BD21" s="3">
        <f t="shared" si="10"/>
        <v>154</v>
      </c>
      <c r="BE21" s="59">
        <v>3</v>
      </c>
      <c r="BF21" s="83">
        <f t="shared" si="11"/>
        <v>66</v>
      </c>
      <c r="BG21" s="83">
        <f t="shared" si="12"/>
        <v>66</v>
      </c>
      <c r="BH21" s="83">
        <f t="shared" si="13"/>
        <v>66</v>
      </c>
      <c r="BI21" s="81">
        <v>1</v>
      </c>
      <c r="BJ21" s="3">
        <v>3</v>
      </c>
      <c r="BK21" s="3">
        <v>4</v>
      </c>
      <c r="BL21" s="83">
        <v>12</v>
      </c>
      <c r="BM21" s="83">
        <v>750</v>
      </c>
      <c r="BN21" s="83">
        <v>225</v>
      </c>
      <c r="BP21" s="3">
        <f t="shared" si="0"/>
        <v>223</v>
      </c>
      <c r="BQ21" s="17">
        <f>BP21*AY10</f>
        <v>1489194</v>
      </c>
      <c r="BR21" s="3">
        <v>224</v>
      </c>
      <c r="BS21" s="17">
        <f>BR21*AY15</f>
        <v>108192</v>
      </c>
      <c r="BT21" s="83">
        <f t="shared" si="16"/>
        <v>232</v>
      </c>
      <c r="BU21" s="87">
        <f>BT21*AY20</f>
        <v>112056</v>
      </c>
      <c r="BV21" s="11">
        <f t="shared" si="1"/>
        <v>679</v>
      </c>
      <c r="BW21" s="11">
        <v>975</v>
      </c>
      <c r="BX21" s="77">
        <f t="shared" si="2"/>
        <v>1709442</v>
      </c>
    </row>
    <row r="22" spans="1:76" s="1" customFormat="1" ht="21">
      <c r="A22" s="109" t="s">
        <v>28</v>
      </c>
      <c r="B22" s="68">
        <v>18</v>
      </c>
      <c r="C22" s="12" t="s">
        <v>60</v>
      </c>
      <c r="D22" s="12">
        <v>2</v>
      </c>
      <c r="E22" s="12">
        <v>25</v>
      </c>
      <c r="F22" s="12">
        <v>33</v>
      </c>
      <c r="G22" s="12">
        <f t="shared" si="17"/>
        <v>60</v>
      </c>
      <c r="H22" s="30">
        <v>4</v>
      </c>
      <c r="I22" s="24">
        <f>H22/G22</f>
        <v>6.6666666666666666E-2</v>
      </c>
      <c r="J22" s="9"/>
      <c r="K22" s="30">
        <v>4</v>
      </c>
      <c r="L22" s="9"/>
      <c r="M22" s="48">
        <v>170807</v>
      </c>
      <c r="N22" s="39"/>
      <c r="O22" s="12">
        <v>9</v>
      </c>
      <c r="P22" s="19">
        <f t="shared" si="3"/>
        <v>421200</v>
      </c>
      <c r="Q22" s="61">
        <v>4</v>
      </c>
      <c r="R22" s="62">
        <f t="shared" si="4"/>
        <v>218928</v>
      </c>
      <c r="S22" s="12">
        <v>1</v>
      </c>
      <c r="T22" s="19">
        <f>54732</f>
        <v>54732</v>
      </c>
      <c r="U22" s="9"/>
      <c r="V22" s="12">
        <v>1</v>
      </c>
      <c r="W22" s="19">
        <v>111396</v>
      </c>
      <c r="X22" s="61">
        <v>1</v>
      </c>
      <c r="Y22" s="62">
        <v>54732</v>
      </c>
      <c r="Z22" s="12">
        <v>1</v>
      </c>
      <c r="AA22" s="19">
        <v>54732</v>
      </c>
      <c r="AB22" s="61">
        <v>1</v>
      </c>
      <c r="AC22" s="62">
        <v>54732</v>
      </c>
      <c r="AD22" s="12">
        <v>1</v>
      </c>
      <c r="AE22" s="19">
        <v>35400</v>
      </c>
      <c r="AF22" s="9"/>
      <c r="AG22" s="61">
        <v>1</v>
      </c>
      <c r="AH22" s="62">
        <v>45000</v>
      </c>
      <c r="AI22" s="12">
        <v>2</v>
      </c>
      <c r="AJ22" s="19">
        <v>70800</v>
      </c>
      <c r="AK22" s="9"/>
      <c r="AL22" s="13">
        <f>O22+Q22+S22+V22+X22+Z22+AB22+AD22+AG22+AI22</f>
        <v>22</v>
      </c>
      <c r="AM22" s="19">
        <f>P22+R22+T22+W22+Y22+AA22+AC22+AE22+AH22+AJ22</f>
        <v>1121652</v>
      </c>
      <c r="AN22" s="19">
        <f t="shared" si="5"/>
        <v>91344</v>
      </c>
      <c r="AO22" s="19">
        <f t="shared" si="6"/>
        <v>31900</v>
      </c>
      <c r="AP22" s="57">
        <f t="shared" si="7"/>
        <v>1244896</v>
      </c>
      <c r="AQ22" s="9"/>
      <c r="AR22" s="19">
        <v>3888340</v>
      </c>
      <c r="AS22" s="9"/>
      <c r="BA22" s="82">
        <v>9</v>
      </c>
      <c r="BB22" s="3">
        <f t="shared" si="8"/>
        <v>198</v>
      </c>
      <c r="BC22" s="3">
        <f t="shared" si="9"/>
        <v>198</v>
      </c>
      <c r="BD22" s="3">
        <f t="shared" si="10"/>
        <v>198</v>
      </c>
      <c r="BE22" s="61">
        <v>4</v>
      </c>
      <c r="BF22" s="83">
        <f t="shared" si="11"/>
        <v>88</v>
      </c>
      <c r="BG22" s="83">
        <f t="shared" si="12"/>
        <v>88</v>
      </c>
      <c r="BH22" s="83">
        <f t="shared" si="13"/>
        <v>88</v>
      </c>
      <c r="BI22" s="82">
        <v>1</v>
      </c>
      <c r="BJ22" s="3">
        <v>3</v>
      </c>
      <c r="BK22" s="3">
        <v>4</v>
      </c>
      <c r="BL22" s="83">
        <v>12</v>
      </c>
      <c r="BM22" s="83">
        <v>750</v>
      </c>
      <c r="BN22" s="83">
        <v>225</v>
      </c>
      <c r="BP22" s="3">
        <f t="shared" si="0"/>
        <v>289</v>
      </c>
      <c r="BQ22" s="17">
        <f>BP22*AY10</f>
        <v>1929942</v>
      </c>
      <c r="BR22" s="3">
        <v>290</v>
      </c>
      <c r="BS22" s="17">
        <f>BR22*AY15</f>
        <v>140070</v>
      </c>
      <c r="BT22" s="83">
        <f t="shared" si="16"/>
        <v>298</v>
      </c>
      <c r="BU22" s="87">
        <f>BT22*AY20</f>
        <v>143934</v>
      </c>
      <c r="BV22" s="11">
        <f t="shared" si="1"/>
        <v>877</v>
      </c>
      <c r="BW22" s="11">
        <v>975</v>
      </c>
      <c r="BX22" s="77">
        <f t="shared" si="2"/>
        <v>2213946</v>
      </c>
    </row>
    <row r="23" spans="1:76" s="1" customFormat="1" ht="21">
      <c r="A23" s="55" t="s">
        <v>11</v>
      </c>
      <c r="B23" s="68">
        <v>19</v>
      </c>
      <c r="C23" s="3" t="s">
        <v>56</v>
      </c>
      <c r="D23" s="3">
        <v>1</v>
      </c>
      <c r="E23" s="3">
        <v>10</v>
      </c>
      <c r="F23" s="3">
        <v>29</v>
      </c>
      <c r="G23" s="3">
        <f t="shared" si="17"/>
        <v>40</v>
      </c>
      <c r="H23" s="29"/>
      <c r="I23" s="23"/>
      <c r="J23" s="9"/>
      <c r="K23" s="29">
        <v>2</v>
      </c>
      <c r="L23" s="9"/>
      <c r="M23" s="47">
        <v>163551</v>
      </c>
      <c r="N23" s="39"/>
      <c r="O23" s="3">
        <v>8</v>
      </c>
      <c r="P23" s="17">
        <f t="shared" si="3"/>
        <v>374400</v>
      </c>
      <c r="Q23" s="59">
        <v>4</v>
      </c>
      <c r="R23" s="60">
        <f t="shared" si="4"/>
        <v>218928</v>
      </c>
      <c r="S23" s="3">
        <v>1</v>
      </c>
      <c r="T23" s="17">
        <f>54732</f>
        <v>54732</v>
      </c>
      <c r="U23" s="9"/>
      <c r="V23" s="3">
        <v>1</v>
      </c>
      <c r="W23" s="17">
        <v>111396</v>
      </c>
      <c r="X23" s="59">
        <v>1</v>
      </c>
      <c r="Y23" s="60">
        <v>54732</v>
      </c>
      <c r="Z23" s="3">
        <v>1</v>
      </c>
      <c r="AA23" s="17">
        <v>54732</v>
      </c>
      <c r="AB23" s="59">
        <v>1</v>
      </c>
      <c r="AC23" s="60">
        <v>54732</v>
      </c>
      <c r="AD23" s="3">
        <v>1</v>
      </c>
      <c r="AE23" s="17">
        <v>35400</v>
      </c>
      <c r="AF23" s="9"/>
      <c r="AG23" s="59">
        <v>1</v>
      </c>
      <c r="AH23" s="60">
        <v>45000</v>
      </c>
      <c r="AI23" s="3">
        <v>2</v>
      </c>
      <c r="AJ23" s="17">
        <v>70800</v>
      </c>
      <c r="AK23" s="9"/>
      <c r="AL23" s="54">
        <f>O23+Q23+S23+V23+X23+Z23+AB23+AD23+AG23+AI23</f>
        <v>21</v>
      </c>
      <c r="AM23" s="17">
        <f>P23+R23+T23+W23+Y23+AA23+AC23+AE23+AJ23+AH23</f>
        <v>1074852</v>
      </c>
      <c r="AN23" s="17">
        <f t="shared" si="5"/>
        <v>87192</v>
      </c>
      <c r="AO23" s="17">
        <f t="shared" si="6"/>
        <v>30450</v>
      </c>
      <c r="AP23" s="53">
        <f t="shared" si="7"/>
        <v>1192494</v>
      </c>
      <c r="AQ23" s="9"/>
      <c r="AR23" s="17">
        <v>1059018</v>
      </c>
      <c r="AS23" s="9"/>
      <c r="BA23" s="81">
        <v>8</v>
      </c>
      <c r="BB23" s="3">
        <f t="shared" si="8"/>
        <v>176</v>
      </c>
      <c r="BC23" s="3">
        <f t="shared" si="9"/>
        <v>176</v>
      </c>
      <c r="BD23" s="3">
        <f t="shared" si="10"/>
        <v>176</v>
      </c>
      <c r="BE23" s="59">
        <v>4</v>
      </c>
      <c r="BF23" s="83">
        <f t="shared" si="11"/>
        <v>88</v>
      </c>
      <c r="BG23" s="83">
        <f t="shared" si="12"/>
        <v>88</v>
      </c>
      <c r="BH23" s="83">
        <f t="shared" si="13"/>
        <v>88</v>
      </c>
      <c r="BI23" s="81">
        <v>1</v>
      </c>
      <c r="BJ23" s="3">
        <v>3</v>
      </c>
      <c r="BK23" s="3">
        <v>4</v>
      </c>
      <c r="BL23" s="83">
        <v>12</v>
      </c>
      <c r="BM23" s="83">
        <v>750</v>
      </c>
      <c r="BN23" s="83">
        <v>225</v>
      </c>
      <c r="BP23" s="3">
        <f t="shared" si="0"/>
        <v>267</v>
      </c>
      <c r="BQ23" s="17">
        <f>BP23*AY10</f>
        <v>1783026</v>
      </c>
      <c r="BR23" s="3">
        <v>268</v>
      </c>
      <c r="BS23" s="17">
        <f>BR23*AY15</f>
        <v>129444</v>
      </c>
      <c r="BT23" s="83">
        <f t="shared" si="16"/>
        <v>276</v>
      </c>
      <c r="BU23" s="87">
        <f>BT23*AY20</f>
        <v>133308</v>
      </c>
      <c r="BV23" s="11">
        <f t="shared" si="1"/>
        <v>811</v>
      </c>
      <c r="BW23" s="11">
        <v>975</v>
      </c>
      <c r="BX23" s="77">
        <f t="shared" si="2"/>
        <v>2045778</v>
      </c>
    </row>
    <row r="24" spans="1:76" s="1" customFormat="1" ht="21">
      <c r="A24" s="109" t="s">
        <v>43</v>
      </c>
      <c r="B24" s="68">
        <v>20</v>
      </c>
      <c r="C24" s="13" t="s">
        <v>44</v>
      </c>
      <c r="D24" s="13" t="s">
        <v>44</v>
      </c>
      <c r="E24" s="13" t="s">
        <v>44</v>
      </c>
      <c r="F24" s="13" t="s">
        <v>44</v>
      </c>
      <c r="G24" s="13" t="s">
        <v>44</v>
      </c>
      <c r="H24" s="33"/>
      <c r="I24" s="26"/>
      <c r="J24" s="9"/>
      <c r="K24" s="30">
        <v>2</v>
      </c>
      <c r="L24" s="9"/>
      <c r="M24" s="48">
        <v>69559</v>
      </c>
      <c r="N24" s="39"/>
      <c r="O24" s="12">
        <v>3</v>
      </c>
      <c r="P24" s="19">
        <f t="shared" si="3"/>
        <v>140400</v>
      </c>
      <c r="Q24" s="61">
        <v>2</v>
      </c>
      <c r="R24" s="62">
        <f t="shared" si="4"/>
        <v>109464</v>
      </c>
      <c r="S24" s="12">
        <v>1</v>
      </c>
      <c r="T24" s="19">
        <f>54732</f>
        <v>54732</v>
      </c>
      <c r="U24" s="9"/>
      <c r="V24" s="12">
        <v>1</v>
      </c>
      <c r="W24" s="19">
        <v>111396</v>
      </c>
      <c r="X24" s="61">
        <v>1</v>
      </c>
      <c r="Y24" s="62">
        <v>54732</v>
      </c>
      <c r="Z24" s="12">
        <v>1</v>
      </c>
      <c r="AA24" s="19">
        <v>54732</v>
      </c>
      <c r="AB24" s="61">
        <v>1</v>
      </c>
      <c r="AC24" s="62">
        <v>54732</v>
      </c>
      <c r="AD24" s="12">
        <v>1</v>
      </c>
      <c r="AE24" s="19">
        <v>35400</v>
      </c>
      <c r="AF24" s="9"/>
      <c r="AG24" s="61"/>
      <c r="AH24" s="62"/>
      <c r="AI24" s="12"/>
      <c r="AJ24" s="19"/>
      <c r="AK24" s="9"/>
      <c r="AL24" s="13">
        <f>O24+Q24+S24+V24+X24+Z24+AB24+AD24</f>
        <v>11</v>
      </c>
      <c r="AM24" s="19">
        <f>P24+R24+T24+W24+Y24+AA24+AC24+AE24</f>
        <v>615588</v>
      </c>
      <c r="AN24" s="19">
        <f t="shared" si="5"/>
        <v>45672</v>
      </c>
      <c r="AO24" s="19">
        <f t="shared" si="6"/>
        <v>15950</v>
      </c>
      <c r="AP24" s="57">
        <f t="shared" si="7"/>
        <v>677210</v>
      </c>
      <c r="AQ24" s="9"/>
      <c r="AR24" s="19">
        <v>722792</v>
      </c>
      <c r="AS24" s="9"/>
      <c r="BA24" s="82">
        <v>3</v>
      </c>
      <c r="BB24" s="3">
        <f t="shared" si="8"/>
        <v>66</v>
      </c>
      <c r="BC24" s="3">
        <f t="shared" si="9"/>
        <v>66</v>
      </c>
      <c r="BD24" s="3">
        <f t="shared" si="10"/>
        <v>66</v>
      </c>
      <c r="BE24" s="61">
        <v>2</v>
      </c>
      <c r="BF24" s="83">
        <f t="shared" si="11"/>
        <v>44</v>
      </c>
      <c r="BG24" s="83">
        <f t="shared" si="12"/>
        <v>44</v>
      </c>
      <c r="BH24" s="83">
        <f t="shared" si="13"/>
        <v>44</v>
      </c>
      <c r="BI24" s="82">
        <v>1</v>
      </c>
      <c r="BJ24" s="3">
        <v>3</v>
      </c>
      <c r="BK24" s="3">
        <v>4</v>
      </c>
      <c r="BL24" s="83">
        <v>12</v>
      </c>
      <c r="BM24" s="83">
        <v>750</v>
      </c>
      <c r="BN24" s="83">
        <v>225</v>
      </c>
      <c r="BP24" s="3">
        <f t="shared" si="0"/>
        <v>113</v>
      </c>
      <c r="BQ24" s="17">
        <f>BP24*AY10</f>
        <v>754614</v>
      </c>
      <c r="BR24" s="3">
        <v>114</v>
      </c>
      <c r="BS24" s="17">
        <f>BR24*AY15</f>
        <v>55062</v>
      </c>
      <c r="BT24" s="83">
        <f t="shared" si="16"/>
        <v>122</v>
      </c>
      <c r="BU24" s="87">
        <f>BT24*AY20</f>
        <v>58926</v>
      </c>
      <c r="BV24" s="11">
        <f t="shared" si="1"/>
        <v>349</v>
      </c>
      <c r="BW24" s="11">
        <v>975</v>
      </c>
      <c r="BX24" s="77">
        <f t="shared" si="2"/>
        <v>868602</v>
      </c>
    </row>
    <row r="25" spans="1:76" s="1" customFormat="1" ht="21">
      <c r="A25" s="109" t="s">
        <v>46</v>
      </c>
      <c r="B25" s="68">
        <v>21</v>
      </c>
      <c r="C25" s="3" t="s">
        <v>36</v>
      </c>
      <c r="D25" s="3" t="s">
        <v>36</v>
      </c>
      <c r="E25" s="3" t="s">
        <v>36</v>
      </c>
      <c r="F25" s="3" t="s">
        <v>36</v>
      </c>
      <c r="G25" s="3" t="s">
        <v>36</v>
      </c>
      <c r="H25" s="29"/>
      <c r="I25" s="22"/>
      <c r="J25" s="9"/>
      <c r="K25" s="29">
        <v>1</v>
      </c>
      <c r="L25" s="9"/>
      <c r="M25" s="47">
        <v>92895</v>
      </c>
      <c r="N25" s="39"/>
      <c r="O25" s="3">
        <v>5</v>
      </c>
      <c r="P25" s="17">
        <f t="shared" si="3"/>
        <v>234000</v>
      </c>
      <c r="Q25" s="59">
        <v>2</v>
      </c>
      <c r="R25" s="60">
        <f t="shared" si="4"/>
        <v>109464</v>
      </c>
      <c r="S25" s="3">
        <v>1</v>
      </c>
      <c r="T25" s="17">
        <f>54732</f>
        <v>54732</v>
      </c>
      <c r="U25" s="9"/>
      <c r="V25" s="3">
        <v>1</v>
      </c>
      <c r="W25" s="17">
        <v>111396</v>
      </c>
      <c r="X25" s="59">
        <v>1</v>
      </c>
      <c r="Y25" s="60">
        <v>54732</v>
      </c>
      <c r="Z25" s="3">
        <v>1</v>
      </c>
      <c r="AA25" s="17">
        <v>54732</v>
      </c>
      <c r="AB25" s="59">
        <v>1</v>
      </c>
      <c r="AC25" s="60">
        <v>54732</v>
      </c>
      <c r="AD25" s="3">
        <v>1</v>
      </c>
      <c r="AE25" s="17">
        <v>35400</v>
      </c>
      <c r="AF25" s="9"/>
      <c r="AG25" s="59">
        <v>1</v>
      </c>
      <c r="AH25" s="60">
        <v>45000</v>
      </c>
      <c r="AI25" s="3">
        <v>2</v>
      </c>
      <c r="AJ25" s="17">
        <v>70800</v>
      </c>
      <c r="AK25" s="9"/>
      <c r="AL25" s="54">
        <f>O25+Q25+S25+V25+X25+Z25+AB25+AD25+AG25+AI25</f>
        <v>16</v>
      </c>
      <c r="AM25" s="17">
        <f>P25+R25+T25+W25+Y25+AA25+AC25+AE25+AJ25+AH25</f>
        <v>824988</v>
      </c>
      <c r="AN25" s="17">
        <f t="shared" si="5"/>
        <v>66432</v>
      </c>
      <c r="AO25" s="17">
        <f t="shared" si="6"/>
        <v>23200</v>
      </c>
      <c r="AP25" s="53">
        <f t="shared" si="7"/>
        <v>914620</v>
      </c>
      <c r="AQ25" s="9"/>
      <c r="AR25" s="17">
        <v>1046918</v>
      </c>
      <c r="AS25" s="9"/>
      <c r="BA25" s="81">
        <v>5</v>
      </c>
      <c r="BB25" s="3">
        <f t="shared" si="8"/>
        <v>110</v>
      </c>
      <c r="BC25" s="3">
        <f t="shared" si="9"/>
        <v>110</v>
      </c>
      <c r="BD25" s="3">
        <f t="shared" si="10"/>
        <v>110</v>
      </c>
      <c r="BE25" s="59">
        <v>2</v>
      </c>
      <c r="BF25" s="83">
        <f t="shared" si="11"/>
        <v>44</v>
      </c>
      <c r="BG25" s="83">
        <f t="shared" si="12"/>
        <v>44</v>
      </c>
      <c r="BH25" s="83">
        <f t="shared" si="13"/>
        <v>44</v>
      </c>
      <c r="BI25" s="81">
        <v>1</v>
      </c>
      <c r="BJ25" s="3">
        <v>3</v>
      </c>
      <c r="BK25" s="3">
        <v>4</v>
      </c>
      <c r="BL25" s="83">
        <v>12</v>
      </c>
      <c r="BM25" s="83">
        <v>750</v>
      </c>
      <c r="BN25" s="83">
        <v>225</v>
      </c>
      <c r="BP25" s="3">
        <f t="shared" si="0"/>
        <v>157</v>
      </c>
      <c r="BQ25" s="17">
        <f>BP25*AY10</f>
        <v>1048446</v>
      </c>
      <c r="BR25" s="3">
        <v>158</v>
      </c>
      <c r="BS25" s="17">
        <f>BR25*AY15</f>
        <v>76314</v>
      </c>
      <c r="BT25" s="83">
        <f t="shared" si="16"/>
        <v>166</v>
      </c>
      <c r="BU25" s="87">
        <f>BT25*AY20</f>
        <v>80178</v>
      </c>
      <c r="BV25" s="11">
        <f t="shared" si="1"/>
        <v>481</v>
      </c>
      <c r="BW25" s="11">
        <v>975</v>
      </c>
      <c r="BX25" s="77">
        <f t="shared" si="2"/>
        <v>1204938</v>
      </c>
    </row>
    <row r="26" spans="1:76" s="1" customFormat="1" ht="21">
      <c r="A26" s="56" t="s">
        <v>13</v>
      </c>
      <c r="B26" s="68">
        <v>22</v>
      </c>
      <c r="C26" s="12" t="s">
        <v>56</v>
      </c>
      <c r="D26" s="12">
        <v>1</v>
      </c>
      <c r="E26" s="12">
        <v>8</v>
      </c>
      <c r="F26" s="12">
        <v>0</v>
      </c>
      <c r="G26" s="12">
        <f>SUM(D26:F26)</f>
        <v>9</v>
      </c>
      <c r="H26" s="30">
        <v>1</v>
      </c>
      <c r="I26" s="24">
        <f>H26/G26</f>
        <v>0.1111111111111111</v>
      </c>
      <c r="J26" s="9"/>
      <c r="K26" s="30">
        <v>1</v>
      </c>
      <c r="L26" s="9"/>
      <c r="M26" s="48">
        <v>82949</v>
      </c>
      <c r="N26" s="39"/>
      <c r="O26" s="12">
        <v>4</v>
      </c>
      <c r="P26" s="19">
        <f t="shared" si="3"/>
        <v>187200</v>
      </c>
      <c r="Q26" s="61">
        <v>2</v>
      </c>
      <c r="R26" s="62">
        <f t="shared" si="4"/>
        <v>109464</v>
      </c>
      <c r="S26" s="12">
        <v>1</v>
      </c>
      <c r="T26" s="19">
        <f>54732</f>
        <v>54732</v>
      </c>
      <c r="U26" s="9"/>
      <c r="V26" s="12">
        <v>1</v>
      </c>
      <c r="W26" s="19">
        <v>111396</v>
      </c>
      <c r="X26" s="61">
        <v>1</v>
      </c>
      <c r="Y26" s="62">
        <v>54732</v>
      </c>
      <c r="Z26" s="12">
        <v>1</v>
      </c>
      <c r="AA26" s="19">
        <v>54732</v>
      </c>
      <c r="AB26" s="61">
        <v>1</v>
      </c>
      <c r="AC26" s="62">
        <v>54732</v>
      </c>
      <c r="AD26" s="12">
        <v>1</v>
      </c>
      <c r="AE26" s="19">
        <v>35400</v>
      </c>
      <c r="AF26" s="9"/>
      <c r="AG26" s="61">
        <v>1</v>
      </c>
      <c r="AH26" s="62">
        <v>45000</v>
      </c>
      <c r="AI26" s="12">
        <v>2</v>
      </c>
      <c r="AJ26" s="19">
        <v>70800</v>
      </c>
      <c r="AK26" s="9"/>
      <c r="AL26" s="13">
        <f>O26+Q26+S26+V26+X26+Z26+AB26+AD26+AG26+AI26</f>
        <v>15</v>
      </c>
      <c r="AM26" s="19">
        <f>P26+R26+T26+W26+Y26+AA26+AC26+AE26+AJ26+AH26</f>
        <v>778188</v>
      </c>
      <c r="AN26" s="19">
        <f t="shared" si="5"/>
        <v>62280</v>
      </c>
      <c r="AO26" s="19">
        <f t="shared" si="6"/>
        <v>21750</v>
      </c>
      <c r="AP26" s="57">
        <f t="shared" si="7"/>
        <v>862218</v>
      </c>
      <c r="AQ26" s="9"/>
      <c r="AR26" s="19">
        <v>1072762</v>
      </c>
      <c r="AS26" s="9"/>
      <c r="BA26" s="82">
        <v>4</v>
      </c>
      <c r="BB26" s="3">
        <f t="shared" si="8"/>
        <v>88</v>
      </c>
      <c r="BC26" s="3">
        <f t="shared" si="9"/>
        <v>88</v>
      </c>
      <c r="BD26" s="3">
        <f t="shared" si="10"/>
        <v>88</v>
      </c>
      <c r="BE26" s="61">
        <v>2</v>
      </c>
      <c r="BF26" s="83">
        <f t="shared" si="11"/>
        <v>44</v>
      </c>
      <c r="BG26" s="83">
        <f t="shared" si="12"/>
        <v>44</v>
      </c>
      <c r="BH26" s="83">
        <f t="shared" si="13"/>
        <v>44</v>
      </c>
      <c r="BI26" s="82">
        <v>1</v>
      </c>
      <c r="BJ26" s="3">
        <v>3</v>
      </c>
      <c r="BK26" s="3">
        <v>4</v>
      </c>
      <c r="BL26" s="83">
        <v>12</v>
      </c>
      <c r="BM26" s="83">
        <v>750</v>
      </c>
      <c r="BN26" s="83">
        <v>225</v>
      </c>
      <c r="BP26" s="3">
        <f t="shared" si="0"/>
        <v>135</v>
      </c>
      <c r="BQ26" s="17">
        <f>BP26*AY10</f>
        <v>901530</v>
      </c>
      <c r="BR26" s="3">
        <v>136</v>
      </c>
      <c r="BS26" s="17">
        <f>BR26*AY15</f>
        <v>65688</v>
      </c>
      <c r="BT26" s="83">
        <f t="shared" si="16"/>
        <v>144</v>
      </c>
      <c r="BU26" s="87">
        <f>BT26*AY20</f>
        <v>69552</v>
      </c>
      <c r="BV26" s="11">
        <f t="shared" si="1"/>
        <v>415</v>
      </c>
      <c r="BW26" s="11">
        <v>975</v>
      </c>
      <c r="BX26" s="77">
        <f t="shared" si="2"/>
        <v>1036770</v>
      </c>
    </row>
    <row r="27" spans="1:76" s="1" customFormat="1" ht="21">
      <c r="A27" s="109" t="s">
        <v>14</v>
      </c>
      <c r="B27" s="68">
        <v>23</v>
      </c>
      <c r="C27" s="3" t="s">
        <v>56</v>
      </c>
      <c r="D27" s="3">
        <v>2</v>
      </c>
      <c r="E27" s="3">
        <v>11</v>
      </c>
      <c r="F27" s="3">
        <v>2</v>
      </c>
      <c r="G27" s="3">
        <f>SUM(D27:F27)</f>
        <v>15</v>
      </c>
      <c r="H27" s="29">
        <v>2</v>
      </c>
      <c r="I27" s="23">
        <f>H27/G27</f>
        <v>0.13333333333333333</v>
      </c>
      <c r="J27" s="9"/>
      <c r="K27" s="29">
        <v>2</v>
      </c>
      <c r="L27" s="9"/>
      <c r="M27" s="47">
        <v>106880</v>
      </c>
      <c r="N27" s="39"/>
      <c r="O27" s="3">
        <v>5</v>
      </c>
      <c r="P27" s="17">
        <f t="shared" si="3"/>
        <v>234000</v>
      </c>
      <c r="Q27" s="59">
        <v>3</v>
      </c>
      <c r="R27" s="60">
        <f t="shared" si="4"/>
        <v>164196</v>
      </c>
      <c r="S27" s="3">
        <v>1</v>
      </c>
      <c r="T27" s="17">
        <f>54732</f>
        <v>54732</v>
      </c>
      <c r="U27" s="9"/>
      <c r="V27" s="3">
        <v>1</v>
      </c>
      <c r="W27" s="17">
        <v>111396</v>
      </c>
      <c r="X27" s="59">
        <v>1</v>
      </c>
      <c r="Y27" s="60">
        <v>54732</v>
      </c>
      <c r="Z27" s="3">
        <v>1</v>
      </c>
      <c r="AA27" s="17">
        <v>54732</v>
      </c>
      <c r="AB27" s="59">
        <v>1</v>
      </c>
      <c r="AC27" s="60">
        <v>54732</v>
      </c>
      <c r="AD27" s="3">
        <v>1</v>
      </c>
      <c r="AE27" s="17">
        <v>35400</v>
      </c>
      <c r="AF27" s="9"/>
      <c r="AG27" s="59">
        <v>1</v>
      </c>
      <c r="AH27" s="60">
        <v>45000</v>
      </c>
      <c r="AI27" s="3">
        <v>2</v>
      </c>
      <c r="AJ27" s="17">
        <v>70800</v>
      </c>
      <c r="AK27" s="9"/>
      <c r="AL27" s="54">
        <f>O27+Q27+S27+V27+X27+Z27+AB27+AD27+AI27+AG27</f>
        <v>17</v>
      </c>
      <c r="AM27" s="17">
        <f>P27+R27+T27+W27+Y27+AA27+AC27+AE27+AJ27+AH27</f>
        <v>879720</v>
      </c>
      <c r="AN27" s="17">
        <f t="shared" si="5"/>
        <v>70584</v>
      </c>
      <c r="AO27" s="17">
        <f t="shared" si="6"/>
        <v>24650</v>
      </c>
      <c r="AP27" s="53">
        <f t="shared" si="7"/>
        <v>974954</v>
      </c>
      <c r="AQ27" s="9"/>
      <c r="AR27" s="17">
        <v>1297656</v>
      </c>
      <c r="AS27" s="9"/>
      <c r="AW27" s="16"/>
      <c r="BA27" s="81">
        <v>5</v>
      </c>
      <c r="BB27" s="3">
        <f t="shared" si="8"/>
        <v>110</v>
      </c>
      <c r="BC27" s="3">
        <f t="shared" si="9"/>
        <v>110</v>
      </c>
      <c r="BD27" s="3">
        <f t="shared" si="10"/>
        <v>110</v>
      </c>
      <c r="BE27" s="59">
        <v>3</v>
      </c>
      <c r="BF27" s="83">
        <f t="shared" si="11"/>
        <v>66</v>
      </c>
      <c r="BG27" s="83">
        <f t="shared" si="12"/>
        <v>66</v>
      </c>
      <c r="BH27" s="83">
        <f t="shared" si="13"/>
        <v>66</v>
      </c>
      <c r="BI27" s="81">
        <v>1</v>
      </c>
      <c r="BJ27" s="3">
        <v>3</v>
      </c>
      <c r="BK27" s="3">
        <v>4</v>
      </c>
      <c r="BL27" s="83">
        <v>12</v>
      </c>
      <c r="BM27" s="83">
        <v>750</v>
      </c>
      <c r="BN27" s="83">
        <v>225</v>
      </c>
      <c r="BP27" s="3">
        <f t="shared" si="0"/>
        <v>179</v>
      </c>
      <c r="BQ27" s="17">
        <f>BP27*AY10</f>
        <v>1195362</v>
      </c>
      <c r="BR27" s="3">
        <v>180</v>
      </c>
      <c r="BS27" s="17">
        <f>BR27*AY15</f>
        <v>86940</v>
      </c>
      <c r="BT27" s="83">
        <f t="shared" si="16"/>
        <v>188</v>
      </c>
      <c r="BU27" s="87">
        <f>BT27*AY20</f>
        <v>90804</v>
      </c>
      <c r="BV27" s="11">
        <f t="shared" si="1"/>
        <v>547</v>
      </c>
      <c r="BW27" s="11">
        <v>975</v>
      </c>
      <c r="BX27" s="77">
        <f t="shared" si="2"/>
        <v>1373106</v>
      </c>
    </row>
    <row r="28" spans="1:76" s="1" customFormat="1" ht="21">
      <c r="A28" s="109" t="s">
        <v>15</v>
      </c>
      <c r="B28" s="68">
        <v>24</v>
      </c>
      <c r="C28" s="12" t="s">
        <v>59</v>
      </c>
      <c r="D28" s="12">
        <v>2</v>
      </c>
      <c r="E28" s="12">
        <v>10</v>
      </c>
      <c r="F28" s="12">
        <v>5</v>
      </c>
      <c r="G28" s="12">
        <f>SUM(D28:F28)</f>
        <v>17</v>
      </c>
      <c r="H28" s="30"/>
      <c r="I28" s="24"/>
      <c r="J28" s="9"/>
      <c r="K28" s="30">
        <v>0</v>
      </c>
      <c r="L28" s="9"/>
      <c r="M28" s="48">
        <v>72881</v>
      </c>
      <c r="N28" s="39"/>
      <c r="O28" s="12">
        <v>4</v>
      </c>
      <c r="P28" s="19">
        <f t="shared" si="3"/>
        <v>187200</v>
      </c>
      <c r="Q28" s="61">
        <v>2</v>
      </c>
      <c r="R28" s="62">
        <f t="shared" si="4"/>
        <v>109464</v>
      </c>
      <c r="S28" s="12">
        <v>1</v>
      </c>
      <c r="T28" s="19">
        <f>54732</f>
        <v>54732</v>
      </c>
      <c r="U28" s="9"/>
      <c r="V28" s="12">
        <v>1</v>
      </c>
      <c r="W28" s="19">
        <v>111396</v>
      </c>
      <c r="X28" s="61">
        <v>1</v>
      </c>
      <c r="Y28" s="62">
        <v>54732</v>
      </c>
      <c r="Z28" s="12">
        <v>1</v>
      </c>
      <c r="AA28" s="19">
        <v>54732</v>
      </c>
      <c r="AB28" s="61">
        <v>1</v>
      </c>
      <c r="AC28" s="62">
        <v>54732</v>
      </c>
      <c r="AD28" s="12">
        <v>1</v>
      </c>
      <c r="AE28" s="19">
        <v>35400</v>
      </c>
      <c r="AF28" s="9"/>
      <c r="AG28" s="61">
        <v>1</v>
      </c>
      <c r="AH28" s="62">
        <v>45000</v>
      </c>
      <c r="AI28" s="12">
        <v>2</v>
      </c>
      <c r="AJ28" s="19">
        <v>70800</v>
      </c>
      <c r="AK28" s="9"/>
      <c r="AL28" s="13">
        <f>O28+Q28+S28+V28+X28+Z28+AB28+AD28+AG28+AI28</f>
        <v>15</v>
      </c>
      <c r="AM28" s="19">
        <f>+P28+R28+T28+W28+Y28+AA28+AC28+AE28+AJ28+AH28</f>
        <v>778188</v>
      </c>
      <c r="AN28" s="19">
        <f t="shared" si="5"/>
        <v>62280</v>
      </c>
      <c r="AO28" s="19">
        <f t="shared" si="6"/>
        <v>21750</v>
      </c>
      <c r="AP28" s="57">
        <f t="shared" si="7"/>
        <v>862218</v>
      </c>
      <c r="AQ28" s="9"/>
      <c r="AR28" s="19">
        <v>1431775</v>
      </c>
      <c r="AS28" s="9"/>
      <c r="AU28" s="16"/>
      <c r="BA28" s="82">
        <v>4</v>
      </c>
      <c r="BB28" s="3">
        <f t="shared" si="8"/>
        <v>88</v>
      </c>
      <c r="BC28" s="3">
        <f t="shared" si="9"/>
        <v>88</v>
      </c>
      <c r="BD28" s="3">
        <f t="shared" si="10"/>
        <v>88</v>
      </c>
      <c r="BE28" s="61">
        <v>2</v>
      </c>
      <c r="BF28" s="83">
        <f t="shared" si="11"/>
        <v>44</v>
      </c>
      <c r="BG28" s="83">
        <f t="shared" si="12"/>
        <v>44</v>
      </c>
      <c r="BH28" s="83">
        <f t="shared" si="13"/>
        <v>44</v>
      </c>
      <c r="BI28" s="82">
        <v>1</v>
      </c>
      <c r="BJ28" s="3">
        <v>3</v>
      </c>
      <c r="BK28" s="3">
        <v>4</v>
      </c>
      <c r="BL28" s="83">
        <v>12</v>
      </c>
      <c r="BM28" s="83">
        <v>750</v>
      </c>
      <c r="BN28" s="83">
        <v>225</v>
      </c>
      <c r="BP28" s="3">
        <f t="shared" si="0"/>
        <v>135</v>
      </c>
      <c r="BQ28" s="17">
        <f>BP28*AY10</f>
        <v>901530</v>
      </c>
      <c r="BR28" s="3">
        <v>136</v>
      </c>
      <c r="BS28" s="17">
        <f>BR28*AY15</f>
        <v>65688</v>
      </c>
      <c r="BT28" s="83">
        <f t="shared" si="16"/>
        <v>144</v>
      </c>
      <c r="BU28" s="87">
        <f>BT28*AY20</f>
        <v>69552</v>
      </c>
      <c r="BV28" s="11">
        <f t="shared" si="1"/>
        <v>415</v>
      </c>
      <c r="BW28" s="11">
        <v>975</v>
      </c>
      <c r="BX28" s="77">
        <f t="shared" si="2"/>
        <v>1036770</v>
      </c>
    </row>
    <row r="29" spans="1:76" s="1" customFormat="1" ht="21">
      <c r="A29" s="55" t="s">
        <v>16</v>
      </c>
      <c r="B29" s="68">
        <v>25</v>
      </c>
      <c r="C29" s="3" t="s">
        <v>56</v>
      </c>
      <c r="D29" s="3">
        <v>1</v>
      </c>
      <c r="E29" s="3">
        <v>11</v>
      </c>
      <c r="F29" s="3">
        <v>27</v>
      </c>
      <c r="G29" s="3">
        <f>SUM(D29:F29)</f>
        <v>39</v>
      </c>
      <c r="H29" s="29"/>
      <c r="I29" s="23"/>
      <c r="J29" s="9"/>
      <c r="K29" s="29">
        <v>3</v>
      </c>
      <c r="L29" s="9"/>
      <c r="M29" s="47">
        <v>274527</v>
      </c>
      <c r="N29" s="39"/>
      <c r="O29" s="3">
        <v>14</v>
      </c>
      <c r="P29" s="17">
        <f t="shared" si="3"/>
        <v>655200</v>
      </c>
      <c r="Q29" s="59">
        <v>7</v>
      </c>
      <c r="R29" s="60">
        <f t="shared" si="4"/>
        <v>383124</v>
      </c>
      <c r="S29" s="3">
        <v>1</v>
      </c>
      <c r="T29" s="17">
        <f>54732</f>
        <v>54732</v>
      </c>
      <c r="U29" s="9"/>
      <c r="V29" s="3">
        <v>1</v>
      </c>
      <c r="W29" s="17">
        <v>111396</v>
      </c>
      <c r="X29" s="59">
        <v>1</v>
      </c>
      <c r="Y29" s="60">
        <v>54732</v>
      </c>
      <c r="Z29" s="3">
        <v>1</v>
      </c>
      <c r="AA29" s="17">
        <v>54732</v>
      </c>
      <c r="AB29" s="59">
        <v>1</v>
      </c>
      <c r="AC29" s="60">
        <v>54732</v>
      </c>
      <c r="AD29" s="3">
        <v>1</v>
      </c>
      <c r="AE29" s="17">
        <v>35400</v>
      </c>
      <c r="AF29" s="9"/>
      <c r="AG29" s="59">
        <v>1</v>
      </c>
      <c r="AH29" s="60">
        <v>45000</v>
      </c>
      <c r="AI29" s="3">
        <v>2</v>
      </c>
      <c r="AJ29" s="17">
        <v>70800</v>
      </c>
      <c r="AK29" s="9"/>
      <c r="AL29" s="54">
        <f>O29+Q29+S29+V29+X29+Z29+AB29+AD29+AG29+AI29</f>
        <v>30</v>
      </c>
      <c r="AM29" s="17">
        <f>P29+R29+T29+W29+Y29+AA29+AC29+AE29+AJ29+AH29</f>
        <v>1519848</v>
      </c>
      <c r="AN29" s="17">
        <f t="shared" si="5"/>
        <v>124560</v>
      </c>
      <c r="AO29" s="17">
        <f t="shared" si="6"/>
        <v>43500</v>
      </c>
      <c r="AP29" s="53">
        <f t="shared" si="7"/>
        <v>1687908</v>
      </c>
      <c r="AQ29" s="9"/>
      <c r="AR29" s="17">
        <v>3234052</v>
      </c>
      <c r="AS29" s="9"/>
      <c r="AU29" s="16"/>
      <c r="AW29" s="16"/>
      <c r="BA29" s="81">
        <v>14</v>
      </c>
      <c r="BB29" s="3">
        <f t="shared" si="8"/>
        <v>308</v>
      </c>
      <c r="BC29" s="3">
        <f t="shared" si="9"/>
        <v>308</v>
      </c>
      <c r="BD29" s="3">
        <f t="shared" si="10"/>
        <v>308</v>
      </c>
      <c r="BE29" s="59">
        <v>7</v>
      </c>
      <c r="BF29" s="83">
        <f t="shared" si="11"/>
        <v>154</v>
      </c>
      <c r="BG29" s="83">
        <f t="shared" si="12"/>
        <v>154</v>
      </c>
      <c r="BH29" s="83">
        <f t="shared" si="13"/>
        <v>154</v>
      </c>
      <c r="BI29" s="81">
        <v>1</v>
      </c>
      <c r="BJ29" s="3">
        <v>3</v>
      </c>
      <c r="BK29" s="3">
        <v>4</v>
      </c>
      <c r="BL29" s="83">
        <v>12</v>
      </c>
      <c r="BM29" s="83">
        <v>750</v>
      </c>
      <c r="BN29" s="83">
        <v>225</v>
      </c>
      <c r="BP29" s="3">
        <f t="shared" si="0"/>
        <v>465</v>
      </c>
      <c r="BQ29" s="17">
        <f>BP29*AY10</f>
        <v>3105270</v>
      </c>
      <c r="BR29" s="3">
        <v>466</v>
      </c>
      <c r="BS29" s="17">
        <f>BR29*AY15</f>
        <v>225078</v>
      </c>
      <c r="BT29" s="83">
        <f t="shared" si="16"/>
        <v>474</v>
      </c>
      <c r="BU29" s="87">
        <f>BT29*AY20</f>
        <v>228942</v>
      </c>
      <c r="BV29" s="11">
        <f t="shared" si="1"/>
        <v>1405</v>
      </c>
      <c r="BW29" s="11">
        <v>975</v>
      </c>
      <c r="BX29" s="77">
        <f t="shared" si="2"/>
        <v>3559290</v>
      </c>
    </row>
    <row r="30" spans="1:76" s="1" customFormat="1" ht="21">
      <c r="A30" s="109" t="s">
        <v>30</v>
      </c>
      <c r="B30" s="68">
        <v>26</v>
      </c>
      <c r="C30" s="12" t="s">
        <v>60</v>
      </c>
      <c r="D30" s="12">
        <v>1</v>
      </c>
      <c r="E30" s="12">
        <v>3</v>
      </c>
      <c r="F30" s="12">
        <v>0</v>
      </c>
      <c r="G30" s="12">
        <f>SUM(D30:F30)</f>
        <v>4</v>
      </c>
      <c r="H30" s="30">
        <v>1</v>
      </c>
      <c r="I30" s="24">
        <f>H30/G30</f>
        <v>0.25</v>
      </c>
      <c r="J30" s="9"/>
      <c r="K30" s="30">
        <v>2</v>
      </c>
      <c r="L30" s="9"/>
      <c r="M30" s="48">
        <v>121293</v>
      </c>
      <c r="N30" s="39"/>
      <c r="O30" s="12">
        <v>6</v>
      </c>
      <c r="P30" s="19">
        <f t="shared" si="3"/>
        <v>280800</v>
      </c>
      <c r="Q30" s="61">
        <v>3</v>
      </c>
      <c r="R30" s="62">
        <f t="shared" si="4"/>
        <v>164196</v>
      </c>
      <c r="S30" s="12">
        <v>1</v>
      </c>
      <c r="T30" s="19">
        <f>54732</f>
        <v>54732</v>
      </c>
      <c r="U30" s="9"/>
      <c r="V30" s="12">
        <v>1</v>
      </c>
      <c r="W30" s="19">
        <v>111396</v>
      </c>
      <c r="X30" s="61">
        <v>1</v>
      </c>
      <c r="Y30" s="62">
        <v>54732</v>
      </c>
      <c r="Z30" s="12">
        <v>1</v>
      </c>
      <c r="AA30" s="19">
        <v>54732</v>
      </c>
      <c r="AB30" s="61">
        <v>1</v>
      </c>
      <c r="AC30" s="62">
        <v>54732</v>
      </c>
      <c r="AD30" s="12">
        <v>1</v>
      </c>
      <c r="AE30" s="19">
        <v>35400</v>
      </c>
      <c r="AF30" s="9"/>
      <c r="AG30" s="61"/>
      <c r="AH30" s="62"/>
      <c r="AI30" s="12"/>
      <c r="AJ30" s="19"/>
      <c r="AK30" s="9"/>
      <c r="AL30" s="13">
        <f>O30+Q30+S30+V30+X30+Z30+AB30+AD30</f>
        <v>15</v>
      </c>
      <c r="AM30" s="19">
        <f>P30+R30+T30+W30+Y30+AA30+AC30+AE30</f>
        <v>810720</v>
      </c>
      <c r="AN30" s="19">
        <f t="shared" si="5"/>
        <v>62280</v>
      </c>
      <c r="AO30" s="19">
        <f t="shared" si="6"/>
        <v>21750</v>
      </c>
      <c r="AP30" s="57">
        <f t="shared" si="7"/>
        <v>894750</v>
      </c>
      <c r="AQ30" s="9"/>
      <c r="AR30" s="19">
        <v>647250</v>
      </c>
      <c r="AS30" s="9"/>
      <c r="AW30" s="16"/>
      <c r="BA30" s="82">
        <v>6</v>
      </c>
      <c r="BB30" s="3">
        <f t="shared" si="8"/>
        <v>132</v>
      </c>
      <c r="BC30" s="3">
        <f t="shared" si="9"/>
        <v>132</v>
      </c>
      <c r="BD30" s="3">
        <f t="shared" si="10"/>
        <v>132</v>
      </c>
      <c r="BE30" s="61">
        <v>3</v>
      </c>
      <c r="BF30" s="83">
        <f t="shared" si="11"/>
        <v>66</v>
      </c>
      <c r="BG30" s="83">
        <f t="shared" si="12"/>
        <v>66</v>
      </c>
      <c r="BH30" s="83">
        <f t="shared" si="13"/>
        <v>66</v>
      </c>
      <c r="BI30" s="82">
        <v>1</v>
      </c>
      <c r="BJ30" s="3">
        <v>3</v>
      </c>
      <c r="BK30" s="3">
        <v>4</v>
      </c>
      <c r="BL30" s="83">
        <v>12</v>
      </c>
      <c r="BM30" s="83">
        <v>750</v>
      </c>
      <c r="BN30" s="83">
        <v>225</v>
      </c>
      <c r="BP30" s="3">
        <f t="shared" si="0"/>
        <v>201</v>
      </c>
      <c r="BQ30" s="17">
        <f>BP30*AY10</f>
        <v>1342278</v>
      </c>
      <c r="BR30" s="3">
        <v>202</v>
      </c>
      <c r="BS30" s="17">
        <f>BR30*AY15</f>
        <v>97566</v>
      </c>
      <c r="BT30" s="83">
        <f t="shared" si="16"/>
        <v>210</v>
      </c>
      <c r="BU30" s="87">
        <f>BT30*AY20</f>
        <v>101430</v>
      </c>
      <c r="BV30" s="11">
        <f t="shared" si="1"/>
        <v>613</v>
      </c>
      <c r="BW30" s="11">
        <v>975</v>
      </c>
      <c r="BX30" s="77">
        <f t="shared" si="2"/>
        <v>1541274</v>
      </c>
    </row>
    <row r="31" spans="1:76" s="1" customFormat="1" ht="21">
      <c r="A31" s="55" t="s">
        <v>33</v>
      </c>
      <c r="B31" s="68">
        <v>27</v>
      </c>
      <c r="C31" s="3" t="s">
        <v>34</v>
      </c>
      <c r="D31" s="3" t="s">
        <v>34</v>
      </c>
      <c r="E31" s="3" t="s">
        <v>34</v>
      </c>
      <c r="F31" s="3" t="s">
        <v>34</v>
      </c>
      <c r="G31" s="3" t="s">
        <v>34</v>
      </c>
      <c r="H31" s="29"/>
      <c r="I31" s="22"/>
      <c r="J31" s="9"/>
      <c r="K31" s="29">
        <v>1</v>
      </c>
      <c r="L31" s="9"/>
      <c r="M31" s="47">
        <v>137449</v>
      </c>
      <c r="N31" s="39"/>
      <c r="O31" s="3">
        <v>7</v>
      </c>
      <c r="P31" s="17">
        <f t="shared" si="3"/>
        <v>327600</v>
      </c>
      <c r="Q31" s="59">
        <v>3</v>
      </c>
      <c r="R31" s="60">
        <f t="shared" si="4"/>
        <v>164196</v>
      </c>
      <c r="S31" s="3">
        <v>1</v>
      </c>
      <c r="T31" s="17">
        <f>54732</f>
        <v>54732</v>
      </c>
      <c r="U31" s="9"/>
      <c r="V31" s="3">
        <v>1</v>
      </c>
      <c r="W31" s="17">
        <v>111396</v>
      </c>
      <c r="X31" s="59">
        <v>1</v>
      </c>
      <c r="Y31" s="60">
        <v>54732</v>
      </c>
      <c r="Z31" s="3">
        <v>1</v>
      </c>
      <c r="AA31" s="17">
        <v>54732</v>
      </c>
      <c r="AB31" s="59">
        <v>1</v>
      </c>
      <c r="AC31" s="60">
        <v>54732</v>
      </c>
      <c r="AD31" s="3">
        <v>1</v>
      </c>
      <c r="AE31" s="17">
        <v>35400</v>
      </c>
      <c r="AF31" s="9"/>
      <c r="AG31" s="59">
        <v>1</v>
      </c>
      <c r="AH31" s="60">
        <v>45000</v>
      </c>
      <c r="AI31" s="3">
        <v>2</v>
      </c>
      <c r="AJ31" s="17">
        <v>70800</v>
      </c>
      <c r="AK31" s="9"/>
      <c r="AL31" s="54">
        <f>O31+Q31+S31+V31+X31+Z31+AB31+AD31+AG31+AI31</f>
        <v>19</v>
      </c>
      <c r="AM31" s="17">
        <f>P31+R31+T31+W31+Y31+AA31+AC31+AE31+AJ31+AH31</f>
        <v>973320</v>
      </c>
      <c r="AN31" s="17">
        <f t="shared" si="5"/>
        <v>78888</v>
      </c>
      <c r="AO31" s="17">
        <f t="shared" si="6"/>
        <v>27550</v>
      </c>
      <c r="AP31" s="53">
        <f t="shared" si="7"/>
        <v>1079758</v>
      </c>
      <c r="AQ31" s="9"/>
      <c r="AR31" s="17">
        <v>1872082</v>
      </c>
      <c r="AS31" s="9"/>
      <c r="AW31" s="16"/>
      <c r="BA31" s="81">
        <v>7</v>
      </c>
      <c r="BB31" s="3">
        <f t="shared" si="8"/>
        <v>154</v>
      </c>
      <c r="BC31" s="3">
        <f t="shared" si="9"/>
        <v>154</v>
      </c>
      <c r="BD31" s="3">
        <f t="shared" si="10"/>
        <v>154</v>
      </c>
      <c r="BE31" s="59">
        <v>3</v>
      </c>
      <c r="BF31" s="83">
        <f t="shared" si="11"/>
        <v>66</v>
      </c>
      <c r="BG31" s="83">
        <f t="shared" si="12"/>
        <v>66</v>
      </c>
      <c r="BH31" s="83">
        <f t="shared" si="13"/>
        <v>66</v>
      </c>
      <c r="BI31" s="81">
        <v>1</v>
      </c>
      <c r="BJ31" s="3">
        <v>3</v>
      </c>
      <c r="BK31" s="3">
        <v>4</v>
      </c>
      <c r="BL31" s="83">
        <v>12</v>
      </c>
      <c r="BM31" s="83">
        <v>750</v>
      </c>
      <c r="BN31" s="83">
        <v>225</v>
      </c>
      <c r="BP31" s="3">
        <f t="shared" si="0"/>
        <v>223</v>
      </c>
      <c r="BQ31" s="17">
        <f>BP31*AY10</f>
        <v>1489194</v>
      </c>
      <c r="BR31" s="3">
        <v>224</v>
      </c>
      <c r="BS31" s="17">
        <f>BR31*AY15</f>
        <v>108192</v>
      </c>
      <c r="BT31" s="83">
        <f t="shared" si="16"/>
        <v>232</v>
      </c>
      <c r="BU31" s="87">
        <f>BT31*AY20</f>
        <v>112056</v>
      </c>
      <c r="BV31" s="11">
        <f t="shared" si="1"/>
        <v>679</v>
      </c>
      <c r="BW31" s="11">
        <v>975</v>
      </c>
      <c r="BX31" s="77">
        <f t="shared" si="2"/>
        <v>1709442</v>
      </c>
    </row>
    <row r="32" spans="1:76" s="1" customFormat="1" ht="21">
      <c r="A32" s="109" t="s">
        <v>47</v>
      </c>
      <c r="B32" s="68">
        <v>28</v>
      </c>
      <c r="C32" s="13" t="s">
        <v>39</v>
      </c>
      <c r="D32" s="13" t="s">
        <v>39</v>
      </c>
      <c r="E32" s="13" t="s">
        <v>39</v>
      </c>
      <c r="F32" s="13" t="s">
        <v>39</v>
      </c>
      <c r="G32" s="13" t="s">
        <v>39</v>
      </c>
      <c r="H32" s="33"/>
      <c r="I32" s="26"/>
      <c r="J32" s="9"/>
      <c r="K32" s="30">
        <v>2</v>
      </c>
      <c r="L32" s="9"/>
      <c r="M32" s="48">
        <v>68547</v>
      </c>
      <c r="N32" s="39"/>
      <c r="O32" s="12">
        <v>3</v>
      </c>
      <c r="P32" s="19">
        <f t="shared" si="3"/>
        <v>140400</v>
      </c>
      <c r="Q32" s="61">
        <v>2</v>
      </c>
      <c r="R32" s="62">
        <f t="shared" si="4"/>
        <v>109464</v>
      </c>
      <c r="S32" s="12">
        <v>1</v>
      </c>
      <c r="T32" s="19">
        <f>54732</f>
        <v>54732</v>
      </c>
      <c r="U32" s="9"/>
      <c r="V32" s="12">
        <v>1</v>
      </c>
      <c r="W32" s="19">
        <v>111396</v>
      </c>
      <c r="X32" s="61">
        <v>1</v>
      </c>
      <c r="Y32" s="62">
        <v>54732</v>
      </c>
      <c r="Z32" s="12">
        <v>1</v>
      </c>
      <c r="AA32" s="19">
        <v>54732</v>
      </c>
      <c r="AB32" s="61">
        <v>1</v>
      </c>
      <c r="AC32" s="62">
        <v>54732</v>
      </c>
      <c r="AD32" s="12">
        <v>1</v>
      </c>
      <c r="AE32" s="19">
        <v>35400</v>
      </c>
      <c r="AF32" s="9"/>
      <c r="AG32" s="61">
        <v>1</v>
      </c>
      <c r="AH32" s="62">
        <v>45000</v>
      </c>
      <c r="AI32" s="12">
        <v>2</v>
      </c>
      <c r="AJ32" s="19">
        <v>70800</v>
      </c>
      <c r="AK32" s="9"/>
      <c r="AL32" s="13">
        <f>O32+Q32+S32+V32+X32+Z32+AB32+AD32+AG32+AI32</f>
        <v>14</v>
      </c>
      <c r="AM32" s="19">
        <f>P32+R32+T32+W32+Y32+AA32+AC32+AE32+AH32+AJ32</f>
        <v>731388</v>
      </c>
      <c r="AN32" s="19">
        <f t="shared" si="5"/>
        <v>58128</v>
      </c>
      <c r="AO32" s="19">
        <f t="shared" si="6"/>
        <v>20300</v>
      </c>
      <c r="AP32" s="57">
        <f t="shared" si="7"/>
        <v>809816</v>
      </c>
      <c r="AQ32" s="9"/>
      <c r="AR32" s="19">
        <v>1569911</v>
      </c>
      <c r="AS32" s="9"/>
      <c r="AW32" s="16"/>
      <c r="BA32" s="82">
        <v>3</v>
      </c>
      <c r="BB32" s="3">
        <f t="shared" si="8"/>
        <v>66</v>
      </c>
      <c r="BC32" s="3">
        <f t="shared" si="9"/>
        <v>66</v>
      </c>
      <c r="BD32" s="3">
        <f t="shared" si="10"/>
        <v>66</v>
      </c>
      <c r="BE32" s="61">
        <v>2</v>
      </c>
      <c r="BF32" s="83">
        <f t="shared" si="11"/>
        <v>44</v>
      </c>
      <c r="BG32" s="83">
        <f t="shared" si="12"/>
        <v>44</v>
      </c>
      <c r="BH32" s="83">
        <f t="shared" si="13"/>
        <v>44</v>
      </c>
      <c r="BI32" s="82">
        <v>1</v>
      </c>
      <c r="BJ32" s="3">
        <v>3</v>
      </c>
      <c r="BK32" s="3">
        <v>4</v>
      </c>
      <c r="BL32" s="83">
        <v>12</v>
      </c>
      <c r="BM32" s="83">
        <v>750</v>
      </c>
      <c r="BN32" s="83">
        <v>225</v>
      </c>
      <c r="BP32" s="3">
        <f t="shared" si="0"/>
        <v>113</v>
      </c>
      <c r="BQ32" s="17">
        <f>BP32*AY10</f>
        <v>754614</v>
      </c>
      <c r="BR32" s="3">
        <v>114</v>
      </c>
      <c r="BS32" s="17">
        <f>BR32*AY15</f>
        <v>55062</v>
      </c>
      <c r="BT32" s="83">
        <f t="shared" si="16"/>
        <v>122</v>
      </c>
      <c r="BU32" s="87">
        <f>BT32*AY20</f>
        <v>58926</v>
      </c>
      <c r="BV32" s="11">
        <f t="shared" si="1"/>
        <v>349</v>
      </c>
      <c r="BW32" s="11">
        <v>975</v>
      </c>
      <c r="BX32" s="77">
        <f t="shared" si="2"/>
        <v>868602</v>
      </c>
    </row>
    <row r="33" spans="1:76" s="1" customFormat="1" ht="21">
      <c r="A33" s="55" t="s">
        <v>17</v>
      </c>
      <c r="B33" s="68">
        <v>29</v>
      </c>
      <c r="C33" s="3" t="s">
        <v>56</v>
      </c>
      <c r="D33" s="3">
        <v>2</v>
      </c>
      <c r="E33" s="3">
        <v>7</v>
      </c>
      <c r="F33" s="3">
        <v>4</v>
      </c>
      <c r="G33" s="3">
        <f t="shared" ref="G33:G39" si="18">SUM(D33:F33)</f>
        <v>13</v>
      </c>
      <c r="H33" s="29">
        <v>2</v>
      </c>
      <c r="I33" s="23">
        <f>H33/G33</f>
        <v>0.15384615384615385</v>
      </c>
      <c r="J33" s="9"/>
      <c r="K33" s="29">
        <v>3</v>
      </c>
      <c r="L33" s="9"/>
      <c r="M33" s="47">
        <v>147984</v>
      </c>
      <c r="N33" s="39"/>
      <c r="O33" s="3">
        <v>8</v>
      </c>
      <c r="P33" s="17">
        <f t="shared" si="3"/>
        <v>374400</v>
      </c>
      <c r="Q33" s="59">
        <v>3</v>
      </c>
      <c r="R33" s="60">
        <f>Q33*54732</f>
        <v>164196</v>
      </c>
      <c r="S33" s="3">
        <v>1</v>
      </c>
      <c r="T33" s="17">
        <f>54732</f>
        <v>54732</v>
      </c>
      <c r="U33" s="9"/>
      <c r="V33" s="3">
        <v>1</v>
      </c>
      <c r="W33" s="17">
        <v>111396</v>
      </c>
      <c r="X33" s="59">
        <v>1</v>
      </c>
      <c r="Y33" s="60">
        <v>54732</v>
      </c>
      <c r="Z33" s="3">
        <v>1</v>
      </c>
      <c r="AA33" s="17">
        <v>54732</v>
      </c>
      <c r="AB33" s="59">
        <v>1</v>
      </c>
      <c r="AC33" s="60">
        <v>54732</v>
      </c>
      <c r="AD33" s="3">
        <v>1</v>
      </c>
      <c r="AE33" s="17">
        <v>35400</v>
      </c>
      <c r="AF33" s="9"/>
      <c r="AG33" s="59">
        <v>1</v>
      </c>
      <c r="AH33" s="60">
        <v>45000</v>
      </c>
      <c r="AI33" s="3">
        <v>2</v>
      </c>
      <c r="AJ33" s="17">
        <v>70800</v>
      </c>
      <c r="AK33" s="9"/>
      <c r="AL33" s="54">
        <f>O33+Q33+S33+V33+X33+Z33+AB33+AD33+AG33+AI33</f>
        <v>20</v>
      </c>
      <c r="AM33" s="17">
        <f>P33+R33+T33+W33+Y33+AA33+AC33+AE33+AJ33+AH33</f>
        <v>1020120</v>
      </c>
      <c r="AN33" s="17">
        <f t="shared" si="5"/>
        <v>83040</v>
      </c>
      <c r="AO33" s="17">
        <f t="shared" si="6"/>
        <v>29000</v>
      </c>
      <c r="AP33" s="53">
        <f t="shared" si="7"/>
        <v>1132160</v>
      </c>
      <c r="AQ33" s="9"/>
      <c r="AR33" s="17">
        <v>1596215</v>
      </c>
      <c r="AS33" s="9"/>
      <c r="AW33" s="16"/>
      <c r="BA33" s="81">
        <v>8</v>
      </c>
      <c r="BB33" s="3">
        <f t="shared" si="8"/>
        <v>176</v>
      </c>
      <c r="BC33" s="3">
        <f>BA33*22</f>
        <v>176</v>
      </c>
      <c r="BD33" s="3">
        <f t="shared" si="10"/>
        <v>176</v>
      </c>
      <c r="BE33" s="59">
        <v>3</v>
      </c>
      <c r="BF33" s="83">
        <f t="shared" si="11"/>
        <v>66</v>
      </c>
      <c r="BG33" s="83">
        <f t="shared" si="12"/>
        <v>66</v>
      </c>
      <c r="BH33" s="83">
        <f t="shared" si="13"/>
        <v>66</v>
      </c>
      <c r="BI33" s="81">
        <v>1</v>
      </c>
      <c r="BJ33" s="3">
        <v>3</v>
      </c>
      <c r="BK33" s="3">
        <v>4</v>
      </c>
      <c r="BL33" s="83">
        <v>12</v>
      </c>
      <c r="BM33" s="83">
        <v>750</v>
      </c>
      <c r="BN33" s="83">
        <v>225</v>
      </c>
      <c r="BP33" s="3">
        <f t="shared" si="0"/>
        <v>245</v>
      </c>
      <c r="BQ33" s="17">
        <f>BP33*AY10</f>
        <v>1636110</v>
      </c>
      <c r="BR33" s="3">
        <v>246</v>
      </c>
      <c r="BS33" s="17">
        <f>BR33*AY15</f>
        <v>118818</v>
      </c>
      <c r="BT33" s="83">
        <f t="shared" si="16"/>
        <v>254</v>
      </c>
      <c r="BU33" s="87">
        <f>BT33*AY20</f>
        <v>122682</v>
      </c>
      <c r="BV33" s="11">
        <f t="shared" si="1"/>
        <v>745</v>
      </c>
      <c r="BW33" s="11">
        <v>975</v>
      </c>
      <c r="BX33" s="77">
        <f t="shared" si="2"/>
        <v>1877610</v>
      </c>
    </row>
    <row r="34" spans="1:76" s="1" customFormat="1" ht="21">
      <c r="A34" s="56" t="s">
        <v>18</v>
      </c>
      <c r="B34" s="68">
        <v>30</v>
      </c>
      <c r="C34" s="12" t="s">
        <v>56</v>
      </c>
      <c r="D34" s="12">
        <v>1</v>
      </c>
      <c r="E34" s="12">
        <v>9</v>
      </c>
      <c r="F34" s="12">
        <v>9</v>
      </c>
      <c r="G34" s="12">
        <f t="shared" si="18"/>
        <v>19</v>
      </c>
      <c r="H34" s="30"/>
      <c r="I34" s="24"/>
      <c r="J34" s="9"/>
      <c r="K34" s="30">
        <v>1</v>
      </c>
      <c r="L34" s="9"/>
      <c r="M34" s="48">
        <v>146442</v>
      </c>
      <c r="N34" s="39"/>
      <c r="O34" s="12">
        <v>8</v>
      </c>
      <c r="P34" s="19">
        <f>O34*46800</f>
        <v>374400</v>
      </c>
      <c r="Q34" s="61">
        <v>3</v>
      </c>
      <c r="R34" s="62">
        <f t="shared" si="4"/>
        <v>164196</v>
      </c>
      <c r="S34" s="12">
        <v>1</v>
      </c>
      <c r="T34" s="19">
        <f>54732</f>
        <v>54732</v>
      </c>
      <c r="U34" s="9"/>
      <c r="V34" s="12">
        <v>1</v>
      </c>
      <c r="W34" s="19">
        <v>111396</v>
      </c>
      <c r="X34" s="61">
        <v>1</v>
      </c>
      <c r="Y34" s="62">
        <v>54732</v>
      </c>
      <c r="Z34" s="12">
        <v>1</v>
      </c>
      <c r="AA34" s="19">
        <v>54732</v>
      </c>
      <c r="AB34" s="61">
        <v>1</v>
      </c>
      <c r="AC34" s="62">
        <v>54732</v>
      </c>
      <c r="AD34" s="12">
        <v>1</v>
      </c>
      <c r="AE34" s="19">
        <v>35400</v>
      </c>
      <c r="AF34" s="9"/>
      <c r="AG34" s="61">
        <v>1</v>
      </c>
      <c r="AH34" s="62">
        <v>45000</v>
      </c>
      <c r="AI34" s="12">
        <v>2</v>
      </c>
      <c r="AJ34" s="19">
        <v>70800</v>
      </c>
      <c r="AK34" s="9"/>
      <c r="AL34" s="13">
        <f>O34+Q34+S34+V34+X34+Z34+AB34+AD34+AI34+AG34</f>
        <v>20</v>
      </c>
      <c r="AM34" s="19">
        <f>P34+R34+T34+W34+Y34+AA34+AC34+AE34+AJ34+AH34</f>
        <v>1020120</v>
      </c>
      <c r="AN34" s="19">
        <f t="shared" si="5"/>
        <v>83040</v>
      </c>
      <c r="AO34" s="19">
        <f t="shared" si="6"/>
        <v>29000</v>
      </c>
      <c r="AP34" s="57">
        <f t="shared" si="7"/>
        <v>1132160</v>
      </c>
      <c r="AQ34" s="9"/>
      <c r="AR34" s="19">
        <v>1467063</v>
      </c>
      <c r="AS34" s="9"/>
      <c r="BA34" s="82">
        <v>8</v>
      </c>
      <c r="BB34" s="3">
        <f t="shared" si="8"/>
        <v>176</v>
      </c>
      <c r="BC34" s="3">
        <f t="shared" si="9"/>
        <v>176</v>
      </c>
      <c r="BD34" s="3">
        <f t="shared" si="10"/>
        <v>176</v>
      </c>
      <c r="BE34" s="61">
        <v>3</v>
      </c>
      <c r="BF34" s="83">
        <f t="shared" si="11"/>
        <v>66</v>
      </c>
      <c r="BG34" s="83">
        <f t="shared" si="12"/>
        <v>66</v>
      </c>
      <c r="BH34" s="83">
        <f t="shared" si="13"/>
        <v>66</v>
      </c>
      <c r="BI34" s="82">
        <v>1</v>
      </c>
      <c r="BJ34" s="3">
        <v>3</v>
      </c>
      <c r="BK34" s="3">
        <v>4</v>
      </c>
      <c r="BL34" s="83">
        <v>12</v>
      </c>
      <c r="BM34" s="83">
        <v>750</v>
      </c>
      <c r="BN34" s="83">
        <v>225</v>
      </c>
      <c r="BP34" s="3">
        <f t="shared" si="0"/>
        <v>245</v>
      </c>
      <c r="BQ34" s="17">
        <f>BP34*AY10</f>
        <v>1636110</v>
      </c>
      <c r="BR34" s="3">
        <v>246</v>
      </c>
      <c r="BS34" s="17">
        <f>BR34*AY15</f>
        <v>118818</v>
      </c>
      <c r="BT34" s="83">
        <f t="shared" si="16"/>
        <v>254</v>
      </c>
      <c r="BU34" s="87">
        <f>BT34*AY20</f>
        <v>122682</v>
      </c>
      <c r="BV34" s="11">
        <f t="shared" si="1"/>
        <v>745</v>
      </c>
      <c r="BW34" s="11">
        <v>975</v>
      </c>
      <c r="BX34" s="77">
        <f t="shared" si="2"/>
        <v>1877610</v>
      </c>
    </row>
    <row r="35" spans="1:76" s="1" customFormat="1" ht="21">
      <c r="A35" s="109" t="s">
        <v>19</v>
      </c>
      <c r="B35" s="68">
        <v>31</v>
      </c>
      <c r="C35" s="3" t="s">
        <v>56</v>
      </c>
      <c r="D35" s="3">
        <v>1</v>
      </c>
      <c r="E35" s="3">
        <v>7</v>
      </c>
      <c r="F35" s="3">
        <v>3</v>
      </c>
      <c r="G35" s="3">
        <f t="shared" si="18"/>
        <v>11</v>
      </c>
      <c r="H35" s="29">
        <v>2</v>
      </c>
      <c r="I35" s="23">
        <f>H35/G35</f>
        <v>0.18181818181818182</v>
      </c>
      <c r="J35" s="9"/>
      <c r="K35" s="29">
        <v>2</v>
      </c>
      <c r="L35" s="9"/>
      <c r="M35" s="47">
        <v>107099</v>
      </c>
      <c r="N35" s="39"/>
      <c r="O35" s="3">
        <v>6</v>
      </c>
      <c r="P35" s="17">
        <f t="shared" si="3"/>
        <v>280800</v>
      </c>
      <c r="Q35" s="59">
        <v>2</v>
      </c>
      <c r="R35" s="60">
        <f t="shared" si="4"/>
        <v>109464</v>
      </c>
      <c r="S35" s="3">
        <v>1</v>
      </c>
      <c r="T35" s="17">
        <f>54732</f>
        <v>54732</v>
      </c>
      <c r="U35" s="9"/>
      <c r="V35" s="3">
        <v>1</v>
      </c>
      <c r="W35" s="17">
        <v>111396</v>
      </c>
      <c r="X35" s="59">
        <v>1</v>
      </c>
      <c r="Y35" s="60">
        <v>54732</v>
      </c>
      <c r="Z35" s="3">
        <v>1</v>
      </c>
      <c r="AA35" s="17">
        <v>54732</v>
      </c>
      <c r="AB35" s="59">
        <v>1</v>
      </c>
      <c r="AC35" s="60">
        <v>54732</v>
      </c>
      <c r="AD35" s="3">
        <v>1</v>
      </c>
      <c r="AE35" s="17">
        <v>35400</v>
      </c>
      <c r="AF35" s="9"/>
      <c r="AG35" s="59"/>
      <c r="AH35" s="60"/>
      <c r="AI35" s="3"/>
      <c r="AJ35" s="17"/>
      <c r="AK35" s="9"/>
      <c r="AL35" s="54">
        <f>O35+Q35+S35+V35+X35+Z35+AB35+AD35</f>
        <v>14</v>
      </c>
      <c r="AM35" s="17">
        <f>P35+R35+T35+W35+Y35+AA35+AC35+AE35</f>
        <v>755988</v>
      </c>
      <c r="AN35" s="17">
        <f t="shared" si="5"/>
        <v>58128</v>
      </c>
      <c r="AO35" s="17">
        <f t="shared" si="6"/>
        <v>20300</v>
      </c>
      <c r="AP35" s="53">
        <f t="shared" si="7"/>
        <v>834416</v>
      </c>
      <c r="AQ35" s="9"/>
      <c r="AR35" s="17">
        <v>1579563</v>
      </c>
      <c r="AS35" s="9"/>
      <c r="BA35" s="81">
        <v>6</v>
      </c>
      <c r="BB35" s="3">
        <f t="shared" si="8"/>
        <v>132</v>
      </c>
      <c r="BC35" s="3">
        <f t="shared" si="9"/>
        <v>132</v>
      </c>
      <c r="BD35" s="3">
        <f t="shared" si="10"/>
        <v>132</v>
      </c>
      <c r="BE35" s="59">
        <v>2</v>
      </c>
      <c r="BF35" s="83">
        <f t="shared" si="11"/>
        <v>44</v>
      </c>
      <c r="BG35" s="83">
        <f t="shared" si="12"/>
        <v>44</v>
      </c>
      <c r="BH35" s="83">
        <f t="shared" si="13"/>
        <v>44</v>
      </c>
      <c r="BI35" s="81">
        <v>1</v>
      </c>
      <c r="BJ35" s="3">
        <v>3</v>
      </c>
      <c r="BK35" s="3">
        <v>4</v>
      </c>
      <c r="BL35" s="83">
        <v>12</v>
      </c>
      <c r="BM35" s="83">
        <v>750</v>
      </c>
      <c r="BN35" s="83">
        <v>225</v>
      </c>
      <c r="BP35" s="3">
        <f t="shared" si="0"/>
        <v>179</v>
      </c>
      <c r="BQ35" s="17">
        <f>BP35*AY10</f>
        <v>1195362</v>
      </c>
      <c r="BR35" s="3">
        <v>180</v>
      </c>
      <c r="BS35" s="17">
        <f>BR35*AY15</f>
        <v>86940</v>
      </c>
      <c r="BT35" s="83">
        <f t="shared" si="16"/>
        <v>188</v>
      </c>
      <c r="BU35" s="87">
        <f>BT35*AY20</f>
        <v>90804</v>
      </c>
      <c r="BV35" s="11">
        <f t="shared" si="1"/>
        <v>547</v>
      </c>
      <c r="BW35" s="11">
        <v>975</v>
      </c>
      <c r="BX35" s="77">
        <f t="shared" si="2"/>
        <v>1373106</v>
      </c>
    </row>
    <row r="36" spans="1:76" s="1" customFormat="1" ht="21">
      <c r="A36" s="109" t="s">
        <v>20</v>
      </c>
      <c r="B36" s="68">
        <v>32</v>
      </c>
      <c r="C36" s="12" t="s">
        <v>56</v>
      </c>
      <c r="D36" s="12">
        <v>1</v>
      </c>
      <c r="E36" s="12">
        <v>11</v>
      </c>
      <c r="F36" s="12">
        <v>10</v>
      </c>
      <c r="G36" s="12">
        <f t="shared" si="18"/>
        <v>22</v>
      </c>
      <c r="H36" s="30">
        <v>4</v>
      </c>
      <c r="I36" s="24">
        <f>H36/G36</f>
        <v>0.18181818181818182</v>
      </c>
      <c r="J36" s="9"/>
      <c r="K36" s="30">
        <v>2</v>
      </c>
      <c r="L36" s="9"/>
      <c r="M36" s="48">
        <v>187012</v>
      </c>
      <c r="N36" s="39"/>
      <c r="O36" s="12">
        <v>10</v>
      </c>
      <c r="P36" s="19">
        <f t="shared" si="3"/>
        <v>468000</v>
      </c>
      <c r="Q36" s="61">
        <v>4</v>
      </c>
      <c r="R36" s="62">
        <f t="shared" si="4"/>
        <v>218928</v>
      </c>
      <c r="S36" s="12">
        <v>1</v>
      </c>
      <c r="T36" s="19">
        <f>54732</f>
        <v>54732</v>
      </c>
      <c r="U36" s="9"/>
      <c r="V36" s="12">
        <v>1</v>
      </c>
      <c r="W36" s="19">
        <v>111396</v>
      </c>
      <c r="X36" s="61">
        <v>1</v>
      </c>
      <c r="Y36" s="62">
        <v>54732</v>
      </c>
      <c r="Z36" s="12">
        <v>1</v>
      </c>
      <c r="AA36" s="19">
        <v>54732</v>
      </c>
      <c r="AB36" s="61">
        <v>1</v>
      </c>
      <c r="AC36" s="62">
        <v>54732</v>
      </c>
      <c r="AD36" s="12">
        <v>1</v>
      </c>
      <c r="AE36" s="19">
        <v>35400</v>
      </c>
      <c r="AF36" s="9"/>
      <c r="AG36" s="61">
        <v>1</v>
      </c>
      <c r="AH36" s="62">
        <v>45000</v>
      </c>
      <c r="AI36" s="12">
        <v>2</v>
      </c>
      <c r="AJ36" s="19">
        <v>70800</v>
      </c>
      <c r="AK36" s="9"/>
      <c r="AL36" s="13">
        <f>O36+Q36+S36+V36+X36+Z36+AB36+AD36+AG36+AI36</f>
        <v>23</v>
      </c>
      <c r="AM36" s="19">
        <f>P36+R36+T36+W36+Y36+AA36+AC36+AE36+AJ36+AH36</f>
        <v>1168452</v>
      </c>
      <c r="AN36" s="19">
        <f t="shared" si="5"/>
        <v>95496</v>
      </c>
      <c r="AO36" s="19">
        <f t="shared" si="6"/>
        <v>33350</v>
      </c>
      <c r="AP36" s="57">
        <f t="shared" si="7"/>
        <v>1297298</v>
      </c>
      <c r="AQ36" s="9"/>
      <c r="AR36" s="19">
        <v>1984561</v>
      </c>
      <c r="AS36" s="9"/>
      <c r="BA36" s="82">
        <v>10</v>
      </c>
      <c r="BB36" s="3">
        <f t="shared" si="8"/>
        <v>220</v>
      </c>
      <c r="BC36" s="3">
        <f t="shared" si="9"/>
        <v>220</v>
      </c>
      <c r="BD36" s="3">
        <f t="shared" si="10"/>
        <v>220</v>
      </c>
      <c r="BE36" s="61">
        <v>4</v>
      </c>
      <c r="BF36" s="83">
        <f t="shared" si="11"/>
        <v>88</v>
      </c>
      <c r="BG36" s="83">
        <f t="shared" si="12"/>
        <v>88</v>
      </c>
      <c r="BH36" s="83">
        <f t="shared" si="13"/>
        <v>88</v>
      </c>
      <c r="BI36" s="82">
        <v>1</v>
      </c>
      <c r="BJ36" s="3">
        <v>3</v>
      </c>
      <c r="BK36" s="3">
        <v>4</v>
      </c>
      <c r="BL36" s="83">
        <v>12</v>
      </c>
      <c r="BM36" s="83">
        <v>750</v>
      </c>
      <c r="BN36" s="83">
        <v>225</v>
      </c>
      <c r="BP36" s="3">
        <f t="shared" si="0"/>
        <v>311</v>
      </c>
      <c r="BQ36" s="17">
        <f>BP36*AY10</f>
        <v>2076858</v>
      </c>
      <c r="BR36" s="3">
        <v>312</v>
      </c>
      <c r="BS36" s="17">
        <f>BR36*AY15</f>
        <v>150696</v>
      </c>
      <c r="BT36" s="83">
        <f t="shared" si="16"/>
        <v>320</v>
      </c>
      <c r="BU36" s="87">
        <f>BT36*AY20</f>
        <v>154560</v>
      </c>
      <c r="BV36" s="11">
        <f t="shared" si="1"/>
        <v>943</v>
      </c>
      <c r="BW36" s="11">
        <v>975</v>
      </c>
      <c r="BX36" s="77">
        <f t="shared" si="2"/>
        <v>2382114</v>
      </c>
    </row>
    <row r="37" spans="1:76" s="1" customFormat="1" ht="21">
      <c r="A37" s="55" t="s">
        <v>21</v>
      </c>
      <c r="B37" s="68">
        <v>33</v>
      </c>
      <c r="C37" s="3" t="s">
        <v>56</v>
      </c>
      <c r="D37" s="3">
        <v>1</v>
      </c>
      <c r="E37" s="3">
        <v>3</v>
      </c>
      <c r="F37" s="3">
        <v>1</v>
      </c>
      <c r="G37" s="3">
        <f t="shared" si="18"/>
        <v>5</v>
      </c>
      <c r="H37" s="29">
        <v>1</v>
      </c>
      <c r="I37" s="23">
        <f>H37/G37</f>
        <v>0.2</v>
      </c>
      <c r="J37" s="9"/>
      <c r="K37" s="29">
        <v>2</v>
      </c>
      <c r="L37" s="9"/>
      <c r="M37" s="47">
        <v>62714</v>
      </c>
      <c r="N37" s="39"/>
      <c r="O37" s="3">
        <v>4</v>
      </c>
      <c r="P37" s="17">
        <f t="shared" si="3"/>
        <v>187200</v>
      </c>
      <c r="Q37" s="59">
        <v>1</v>
      </c>
      <c r="R37" s="60">
        <f t="shared" si="4"/>
        <v>54732</v>
      </c>
      <c r="S37" s="3">
        <v>1</v>
      </c>
      <c r="T37" s="17">
        <f>54732</f>
        <v>54732</v>
      </c>
      <c r="U37" s="9"/>
      <c r="V37" s="3">
        <v>1</v>
      </c>
      <c r="W37" s="17">
        <v>111396</v>
      </c>
      <c r="X37" s="59">
        <v>1</v>
      </c>
      <c r="Y37" s="60">
        <v>54732</v>
      </c>
      <c r="Z37" s="3">
        <v>1</v>
      </c>
      <c r="AA37" s="17">
        <v>54732</v>
      </c>
      <c r="AB37" s="59">
        <v>1</v>
      </c>
      <c r="AC37" s="60">
        <v>54732</v>
      </c>
      <c r="AD37" s="3">
        <v>1</v>
      </c>
      <c r="AE37" s="17">
        <v>35400</v>
      </c>
      <c r="AF37" s="9"/>
      <c r="AG37" s="59">
        <v>1</v>
      </c>
      <c r="AH37" s="60">
        <v>45000</v>
      </c>
      <c r="AI37" s="3">
        <v>2</v>
      </c>
      <c r="AJ37" s="17">
        <v>70800</v>
      </c>
      <c r="AK37" s="9"/>
      <c r="AL37" s="54">
        <f>O37+Q37+S37+V37+X37+Z37+AB37+AD37+AG37+AI37</f>
        <v>14</v>
      </c>
      <c r="AM37" s="17">
        <f>P37+R37+T37+W37+Y37+AA37+AC37+AE37+AH37+AJ37</f>
        <v>723456</v>
      </c>
      <c r="AN37" s="17">
        <f t="shared" si="5"/>
        <v>58128</v>
      </c>
      <c r="AO37" s="17">
        <f t="shared" si="6"/>
        <v>20300</v>
      </c>
      <c r="AP37" s="53">
        <f t="shared" si="7"/>
        <v>801884</v>
      </c>
      <c r="AQ37" s="9"/>
      <c r="AR37" s="17">
        <v>602065</v>
      </c>
      <c r="AS37" s="9"/>
      <c r="BA37" s="81">
        <v>4</v>
      </c>
      <c r="BB37" s="3">
        <f t="shared" si="8"/>
        <v>88</v>
      </c>
      <c r="BC37" s="3">
        <f t="shared" si="9"/>
        <v>88</v>
      </c>
      <c r="BD37" s="3">
        <f t="shared" si="10"/>
        <v>88</v>
      </c>
      <c r="BE37" s="59">
        <v>1</v>
      </c>
      <c r="BF37" s="83">
        <f t="shared" si="11"/>
        <v>22</v>
      </c>
      <c r="BG37" s="83">
        <f t="shared" si="12"/>
        <v>22</v>
      </c>
      <c r="BH37" s="83">
        <f t="shared" si="13"/>
        <v>22</v>
      </c>
      <c r="BI37" s="81">
        <v>1</v>
      </c>
      <c r="BJ37" s="3">
        <v>3</v>
      </c>
      <c r="BK37" s="3">
        <v>4</v>
      </c>
      <c r="BL37" s="83">
        <v>12</v>
      </c>
      <c r="BM37" s="83">
        <v>750</v>
      </c>
      <c r="BN37" s="83">
        <v>225</v>
      </c>
      <c r="BP37" s="3">
        <f t="shared" si="0"/>
        <v>113</v>
      </c>
      <c r="BQ37" s="17">
        <f>BP37*AY10</f>
        <v>754614</v>
      </c>
      <c r="BR37" s="3">
        <v>114</v>
      </c>
      <c r="BS37" s="17">
        <f>BR37*AY15</f>
        <v>55062</v>
      </c>
      <c r="BT37" s="83">
        <f t="shared" si="16"/>
        <v>122</v>
      </c>
      <c r="BU37" s="87">
        <f>BT37*AY20</f>
        <v>58926</v>
      </c>
      <c r="BV37" s="11">
        <f t="shared" si="1"/>
        <v>349</v>
      </c>
      <c r="BW37" s="11">
        <v>975</v>
      </c>
      <c r="BX37" s="77">
        <f t="shared" si="2"/>
        <v>868602</v>
      </c>
    </row>
    <row r="38" spans="1:76" s="1" customFormat="1" ht="21">
      <c r="A38" s="56" t="s">
        <v>22</v>
      </c>
      <c r="B38" s="68">
        <v>34</v>
      </c>
      <c r="C38" s="12" t="s">
        <v>61</v>
      </c>
      <c r="D38" s="12">
        <v>1</v>
      </c>
      <c r="E38" s="12">
        <v>7</v>
      </c>
      <c r="F38" s="12">
        <v>6</v>
      </c>
      <c r="G38" s="12">
        <f t="shared" si="18"/>
        <v>14</v>
      </c>
      <c r="H38" s="30">
        <v>1</v>
      </c>
      <c r="I38" s="24">
        <f>H38/G38</f>
        <v>7.1428571428571425E-2</v>
      </c>
      <c r="J38" s="9"/>
      <c r="K38" s="30">
        <v>0</v>
      </c>
      <c r="L38" s="9"/>
      <c r="M38" s="48">
        <v>102424</v>
      </c>
      <c r="N38" s="39"/>
      <c r="O38" s="12">
        <v>6</v>
      </c>
      <c r="P38" s="19">
        <f t="shared" si="3"/>
        <v>280800</v>
      </c>
      <c r="Q38" s="61">
        <v>2</v>
      </c>
      <c r="R38" s="62">
        <f t="shared" si="4"/>
        <v>109464</v>
      </c>
      <c r="S38" s="12">
        <v>1</v>
      </c>
      <c r="T38" s="19">
        <f>54732</f>
        <v>54732</v>
      </c>
      <c r="U38" s="9"/>
      <c r="V38" s="12">
        <v>1</v>
      </c>
      <c r="W38" s="19">
        <v>111396</v>
      </c>
      <c r="X38" s="61">
        <v>1</v>
      </c>
      <c r="Y38" s="62">
        <v>54732</v>
      </c>
      <c r="Z38" s="12">
        <v>1</v>
      </c>
      <c r="AA38" s="19">
        <v>54732</v>
      </c>
      <c r="AB38" s="61">
        <v>1</v>
      </c>
      <c r="AC38" s="62">
        <v>54732</v>
      </c>
      <c r="AD38" s="12">
        <v>1</v>
      </c>
      <c r="AE38" s="19">
        <v>35400</v>
      </c>
      <c r="AF38" s="9"/>
      <c r="AG38" s="61">
        <v>1</v>
      </c>
      <c r="AH38" s="62">
        <v>45000</v>
      </c>
      <c r="AI38" s="12">
        <v>2</v>
      </c>
      <c r="AJ38" s="19">
        <v>70800</v>
      </c>
      <c r="AK38" s="9"/>
      <c r="AL38" s="13">
        <f>O38+Q38+S38+V38+X38+Z38+AB38+AD38+AI38+AG38</f>
        <v>17</v>
      </c>
      <c r="AM38" s="19">
        <f>P38+R38+T38+W38+Y38+AA38+AC38+AE38+AJ38+AH38</f>
        <v>871788</v>
      </c>
      <c r="AN38" s="19">
        <f t="shared" si="5"/>
        <v>70584</v>
      </c>
      <c r="AO38" s="19">
        <f t="shared" si="6"/>
        <v>24650</v>
      </c>
      <c r="AP38" s="57">
        <f t="shared" si="7"/>
        <v>967022</v>
      </c>
      <c r="AQ38" s="9"/>
      <c r="AR38" s="19">
        <v>1321546</v>
      </c>
      <c r="AS38" s="9"/>
      <c r="BA38" s="82">
        <v>6</v>
      </c>
      <c r="BB38" s="3">
        <f t="shared" si="8"/>
        <v>132</v>
      </c>
      <c r="BC38" s="3">
        <f t="shared" si="9"/>
        <v>132</v>
      </c>
      <c r="BD38" s="3">
        <f t="shared" si="10"/>
        <v>132</v>
      </c>
      <c r="BE38" s="61">
        <v>2</v>
      </c>
      <c r="BF38" s="83">
        <f t="shared" si="11"/>
        <v>44</v>
      </c>
      <c r="BG38" s="83">
        <f t="shared" si="12"/>
        <v>44</v>
      </c>
      <c r="BH38" s="83">
        <f t="shared" si="13"/>
        <v>44</v>
      </c>
      <c r="BI38" s="82">
        <v>1</v>
      </c>
      <c r="BJ38" s="3">
        <v>3</v>
      </c>
      <c r="BK38" s="3">
        <v>4</v>
      </c>
      <c r="BL38" s="83">
        <v>12</v>
      </c>
      <c r="BM38" s="83">
        <v>750</v>
      </c>
      <c r="BN38" s="83">
        <v>225</v>
      </c>
      <c r="BP38" s="3">
        <f t="shared" si="0"/>
        <v>179</v>
      </c>
      <c r="BQ38" s="17">
        <f>BP38*AY10</f>
        <v>1195362</v>
      </c>
      <c r="BR38" s="3">
        <v>180</v>
      </c>
      <c r="BS38" s="17">
        <f>BR38*AY15</f>
        <v>86940</v>
      </c>
      <c r="BT38" s="83">
        <f t="shared" si="16"/>
        <v>188</v>
      </c>
      <c r="BU38" s="87">
        <f>BT38*AY20</f>
        <v>90804</v>
      </c>
      <c r="BV38" s="11">
        <f t="shared" si="1"/>
        <v>547</v>
      </c>
      <c r="BW38" s="11">
        <v>975</v>
      </c>
      <c r="BX38" s="77">
        <f t="shared" si="2"/>
        <v>1373106</v>
      </c>
    </row>
    <row r="39" spans="1:76" s="1" customFormat="1" ht="21">
      <c r="A39" s="55" t="s">
        <v>23</v>
      </c>
      <c r="B39" s="68">
        <v>35</v>
      </c>
      <c r="C39" s="3" t="s">
        <v>58</v>
      </c>
      <c r="D39" s="3">
        <v>2</v>
      </c>
      <c r="E39" s="3">
        <v>8</v>
      </c>
      <c r="F39" s="3">
        <v>6</v>
      </c>
      <c r="G39" s="3">
        <f t="shared" si="18"/>
        <v>16</v>
      </c>
      <c r="H39" s="29">
        <v>1</v>
      </c>
      <c r="I39" s="23">
        <f>H39/G39</f>
        <v>6.25E-2</v>
      </c>
      <c r="J39" s="9"/>
      <c r="K39" s="29">
        <v>2</v>
      </c>
      <c r="L39" s="9"/>
      <c r="M39" s="47">
        <v>118254</v>
      </c>
      <c r="N39" s="39"/>
      <c r="O39" s="3">
        <v>6</v>
      </c>
      <c r="P39" s="17">
        <f t="shared" si="3"/>
        <v>280800</v>
      </c>
      <c r="Q39" s="59">
        <v>3</v>
      </c>
      <c r="R39" s="60">
        <f t="shared" si="4"/>
        <v>164196</v>
      </c>
      <c r="S39" s="3">
        <v>1</v>
      </c>
      <c r="T39" s="17">
        <f>54732</f>
        <v>54732</v>
      </c>
      <c r="U39" s="9"/>
      <c r="V39" s="3">
        <v>1</v>
      </c>
      <c r="W39" s="17">
        <v>111396</v>
      </c>
      <c r="X39" s="59">
        <v>1</v>
      </c>
      <c r="Y39" s="60">
        <v>54732</v>
      </c>
      <c r="Z39" s="3">
        <v>1</v>
      </c>
      <c r="AA39" s="17">
        <v>54732</v>
      </c>
      <c r="AB39" s="59">
        <v>1</v>
      </c>
      <c r="AC39" s="60">
        <v>54732</v>
      </c>
      <c r="AD39" s="3">
        <v>1</v>
      </c>
      <c r="AE39" s="17">
        <v>35400</v>
      </c>
      <c r="AF39" s="9"/>
      <c r="AG39" s="59">
        <v>1</v>
      </c>
      <c r="AH39" s="60">
        <v>45000</v>
      </c>
      <c r="AI39" s="3">
        <v>2</v>
      </c>
      <c r="AJ39" s="17">
        <v>70800</v>
      </c>
      <c r="AK39" s="9"/>
      <c r="AL39" s="54">
        <f>O39+Q39+S39+V39+X39+Z39+AB39+AD39+AI39+AG39</f>
        <v>18</v>
      </c>
      <c r="AM39" s="17">
        <f>P39+R39+T39+W39+Y39+AA39+AC39+AE39+AJ39+AH39</f>
        <v>926520</v>
      </c>
      <c r="AN39" s="17">
        <f t="shared" si="5"/>
        <v>74736</v>
      </c>
      <c r="AO39" s="17">
        <f t="shared" si="6"/>
        <v>26100</v>
      </c>
      <c r="AP39" s="53">
        <f t="shared" si="7"/>
        <v>1027356</v>
      </c>
      <c r="AQ39" s="9"/>
      <c r="AR39" s="17">
        <v>2636208</v>
      </c>
      <c r="AS39" s="9"/>
      <c r="BA39" s="81">
        <v>6</v>
      </c>
      <c r="BB39" s="3">
        <f t="shared" si="8"/>
        <v>132</v>
      </c>
      <c r="BC39" s="3">
        <f t="shared" si="9"/>
        <v>132</v>
      </c>
      <c r="BD39" s="3">
        <f t="shared" si="10"/>
        <v>132</v>
      </c>
      <c r="BE39" s="59">
        <v>3</v>
      </c>
      <c r="BF39" s="83">
        <f t="shared" si="11"/>
        <v>66</v>
      </c>
      <c r="BG39" s="83">
        <f t="shared" si="12"/>
        <v>66</v>
      </c>
      <c r="BH39" s="83">
        <f t="shared" si="13"/>
        <v>66</v>
      </c>
      <c r="BI39" s="81">
        <v>1</v>
      </c>
      <c r="BJ39" s="3">
        <v>3</v>
      </c>
      <c r="BK39" s="3">
        <v>4</v>
      </c>
      <c r="BL39" s="83">
        <v>12</v>
      </c>
      <c r="BM39" s="83">
        <v>750</v>
      </c>
      <c r="BN39" s="83">
        <v>225</v>
      </c>
      <c r="BP39" s="3">
        <f t="shared" si="0"/>
        <v>201</v>
      </c>
      <c r="BQ39" s="17">
        <f>BP39*AY10</f>
        <v>1342278</v>
      </c>
      <c r="BR39" s="3">
        <v>202</v>
      </c>
      <c r="BS39" s="17">
        <f>BR39*AY15</f>
        <v>97566</v>
      </c>
      <c r="BT39" s="83">
        <f t="shared" si="16"/>
        <v>210</v>
      </c>
      <c r="BU39" s="87">
        <f>BT39*AY20</f>
        <v>101430</v>
      </c>
      <c r="BV39" s="11">
        <f t="shared" si="1"/>
        <v>613</v>
      </c>
      <c r="BW39" s="11">
        <v>975</v>
      </c>
      <c r="BX39" s="77">
        <f t="shared" si="2"/>
        <v>1541274</v>
      </c>
    </row>
    <row r="40" spans="1:76" s="1" customFormat="1" ht="21">
      <c r="A40" s="109" t="s">
        <v>38</v>
      </c>
      <c r="B40" s="68">
        <v>36</v>
      </c>
      <c r="C40" s="13" t="s">
        <v>39</v>
      </c>
      <c r="D40" s="13" t="s">
        <v>39</v>
      </c>
      <c r="E40" s="13" t="s">
        <v>39</v>
      </c>
      <c r="F40" s="13" t="s">
        <v>39</v>
      </c>
      <c r="G40" s="13" t="s">
        <v>39</v>
      </c>
      <c r="H40" s="33"/>
      <c r="I40" s="26"/>
      <c r="J40" s="9"/>
      <c r="K40" s="30">
        <v>1</v>
      </c>
      <c r="L40" s="9"/>
      <c r="M40" s="48">
        <v>215720</v>
      </c>
      <c r="N40" s="39"/>
      <c r="O40" s="12">
        <v>11</v>
      </c>
      <c r="P40" s="19">
        <f t="shared" si="3"/>
        <v>514800</v>
      </c>
      <c r="Q40" s="61">
        <v>5</v>
      </c>
      <c r="R40" s="62">
        <f t="shared" si="4"/>
        <v>273660</v>
      </c>
      <c r="S40" s="12">
        <v>1</v>
      </c>
      <c r="T40" s="19">
        <f>54732</f>
        <v>54732</v>
      </c>
      <c r="U40" s="9"/>
      <c r="V40" s="12">
        <v>1</v>
      </c>
      <c r="W40" s="19">
        <v>111396</v>
      </c>
      <c r="X40" s="61">
        <v>1</v>
      </c>
      <c r="Y40" s="62">
        <v>54732</v>
      </c>
      <c r="Z40" s="12">
        <v>1</v>
      </c>
      <c r="AA40" s="19">
        <v>54732</v>
      </c>
      <c r="AB40" s="61">
        <v>1</v>
      </c>
      <c r="AC40" s="62">
        <v>54732</v>
      </c>
      <c r="AD40" s="12">
        <v>1</v>
      </c>
      <c r="AE40" s="19">
        <v>35400</v>
      </c>
      <c r="AF40" s="9"/>
      <c r="AG40" s="61"/>
      <c r="AH40" s="62"/>
      <c r="AI40" s="12"/>
      <c r="AJ40" s="19"/>
      <c r="AK40" s="9"/>
      <c r="AL40" s="13">
        <f>O40+Q40+S40+V40+X40+Z40+AB40+AD40</f>
        <v>22</v>
      </c>
      <c r="AM40" s="19">
        <f>P40+R40+T40+W40+Y40+AA40+AC40+AE40</f>
        <v>1154184</v>
      </c>
      <c r="AN40" s="19">
        <f t="shared" si="5"/>
        <v>91344</v>
      </c>
      <c r="AO40" s="19">
        <f t="shared" si="6"/>
        <v>31900</v>
      </c>
      <c r="AP40" s="57">
        <f t="shared" si="7"/>
        <v>1277428</v>
      </c>
      <c r="AQ40" s="9"/>
      <c r="AR40" s="19">
        <v>969964</v>
      </c>
      <c r="AS40" s="9"/>
      <c r="BA40" s="82">
        <v>11</v>
      </c>
      <c r="BB40" s="3">
        <f t="shared" si="8"/>
        <v>242</v>
      </c>
      <c r="BC40" s="3">
        <f t="shared" si="9"/>
        <v>242</v>
      </c>
      <c r="BD40" s="3">
        <f t="shared" si="10"/>
        <v>242</v>
      </c>
      <c r="BE40" s="61">
        <v>5</v>
      </c>
      <c r="BF40" s="83">
        <f t="shared" si="11"/>
        <v>110</v>
      </c>
      <c r="BG40" s="83">
        <f t="shared" si="12"/>
        <v>110</v>
      </c>
      <c r="BH40" s="83">
        <f t="shared" si="13"/>
        <v>110</v>
      </c>
      <c r="BI40" s="82">
        <v>1</v>
      </c>
      <c r="BJ40" s="3">
        <v>3</v>
      </c>
      <c r="BK40" s="3">
        <v>4</v>
      </c>
      <c r="BL40" s="83">
        <v>12</v>
      </c>
      <c r="BM40" s="83">
        <v>750</v>
      </c>
      <c r="BN40" s="83">
        <v>225</v>
      </c>
      <c r="BP40" s="3">
        <f t="shared" si="0"/>
        <v>355</v>
      </c>
      <c r="BQ40" s="17">
        <f>BP40*AY10</f>
        <v>2370690</v>
      </c>
      <c r="BR40" s="3">
        <v>356</v>
      </c>
      <c r="BS40" s="17">
        <f>BR40*AY15</f>
        <v>171948</v>
      </c>
      <c r="BT40" s="83">
        <f t="shared" si="16"/>
        <v>364</v>
      </c>
      <c r="BU40" s="87">
        <f>BT40*AY20</f>
        <v>175812</v>
      </c>
      <c r="BV40" s="11">
        <f t="shared" si="1"/>
        <v>1075</v>
      </c>
      <c r="BW40" s="11">
        <v>975</v>
      </c>
      <c r="BX40" s="77">
        <f t="shared" si="2"/>
        <v>2718450</v>
      </c>
    </row>
    <row r="41" spans="1:76" s="1" customFormat="1" ht="21">
      <c r="A41" s="109" t="s">
        <v>45</v>
      </c>
      <c r="B41" s="68">
        <v>37</v>
      </c>
      <c r="C41" s="3" t="s">
        <v>36</v>
      </c>
      <c r="D41" s="3" t="s">
        <v>36</v>
      </c>
      <c r="E41" s="3" t="s">
        <v>36</v>
      </c>
      <c r="F41" s="3" t="s">
        <v>36</v>
      </c>
      <c r="G41" s="3" t="s">
        <v>36</v>
      </c>
      <c r="H41" s="29"/>
      <c r="I41" s="23"/>
      <c r="J41" s="9"/>
      <c r="K41" s="29">
        <v>1</v>
      </c>
      <c r="L41" s="9"/>
      <c r="M41" s="47">
        <v>84397</v>
      </c>
      <c r="N41" s="39"/>
      <c r="O41" s="3">
        <v>4</v>
      </c>
      <c r="P41" s="17">
        <f t="shared" si="3"/>
        <v>187200</v>
      </c>
      <c r="Q41" s="59">
        <v>2</v>
      </c>
      <c r="R41" s="60">
        <f t="shared" si="4"/>
        <v>109464</v>
      </c>
      <c r="S41" s="3">
        <v>1</v>
      </c>
      <c r="T41" s="17">
        <f>54732</f>
        <v>54732</v>
      </c>
      <c r="U41" s="9"/>
      <c r="V41" s="3">
        <v>1</v>
      </c>
      <c r="W41" s="17">
        <v>111396</v>
      </c>
      <c r="X41" s="59">
        <v>1</v>
      </c>
      <c r="Y41" s="60">
        <v>54732</v>
      </c>
      <c r="Z41" s="3">
        <v>1</v>
      </c>
      <c r="AA41" s="17">
        <v>54732</v>
      </c>
      <c r="AB41" s="59">
        <v>1</v>
      </c>
      <c r="AC41" s="60">
        <v>54732</v>
      </c>
      <c r="AD41" s="3">
        <v>1</v>
      </c>
      <c r="AE41" s="17">
        <v>35400</v>
      </c>
      <c r="AF41" s="9"/>
      <c r="AG41" s="59">
        <v>1</v>
      </c>
      <c r="AH41" s="60">
        <v>45000</v>
      </c>
      <c r="AI41" s="3">
        <v>2</v>
      </c>
      <c r="AJ41" s="17">
        <v>70800</v>
      </c>
      <c r="AK41" s="9"/>
      <c r="AL41" s="54">
        <f>O41+Q41+S41+V41+X41+Z41+AB41+AD41+AI41+AG41</f>
        <v>15</v>
      </c>
      <c r="AM41" s="17">
        <f>P41+R41+T41+W41+Y41+AA41+AC41+AE41+AJ41+AH41</f>
        <v>778188</v>
      </c>
      <c r="AN41" s="17">
        <f t="shared" si="5"/>
        <v>62280</v>
      </c>
      <c r="AO41" s="17">
        <f t="shared" si="6"/>
        <v>21750</v>
      </c>
      <c r="AP41" s="53">
        <f t="shared" si="7"/>
        <v>862218</v>
      </c>
      <c r="AQ41" s="9"/>
      <c r="AR41" s="17">
        <v>801430</v>
      </c>
      <c r="AS41" s="9"/>
      <c r="BA41" s="81">
        <v>4</v>
      </c>
      <c r="BB41" s="3">
        <f t="shared" si="8"/>
        <v>88</v>
      </c>
      <c r="BC41" s="3">
        <f t="shared" si="9"/>
        <v>88</v>
      </c>
      <c r="BD41" s="3">
        <f t="shared" si="10"/>
        <v>88</v>
      </c>
      <c r="BE41" s="59">
        <v>2</v>
      </c>
      <c r="BF41" s="83">
        <f t="shared" si="11"/>
        <v>44</v>
      </c>
      <c r="BG41" s="83">
        <f t="shared" si="12"/>
        <v>44</v>
      </c>
      <c r="BH41" s="83">
        <f t="shared" si="13"/>
        <v>44</v>
      </c>
      <c r="BI41" s="81">
        <v>1</v>
      </c>
      <c r="BJ41" s="3">
        <v>3</v>
      </c>
      <c r="BK41" s="3">
        <v>4</v>
      </c>
      <c r="BL41" s="83">
        <v>12</v>
      </c>
      <c r="BM41" s="83">
        <v>750</v>
      </c>
      <c r="BN41" s="83">
        <v>225</v>
      </c>
      <c r="BP41" s="3">
        <f t="shared" si="0"/>
        <v>135</v>
      </c>
      <c r="BQ41" s="17">
        <f>BP41*AY10</f>
        <v>901530</v>
      </c>
      <c r="BR41" s="3">
        <v>136</v>
      </c>
      <c r="BS41" s="17">
        <f>BR41*AY15</f>
        <v>65688</v>
      </c>
      <c r="BT41" s="83">
        <f t="shared" si="16"/>
        <v>144</v>
      </c>
      <c r="BU41" s="87">
        <f>BT41*AY20</f>
        <v>69552</v>
      </c>
      <c r="BV41" s="11">
        <f t="shared" si="1"/>
        <v>415</v>
      </c>
      <c r="BW41" s="11">
        <v>975</v>
      </c>
      <c r="BX41" s="77">
        <f t="shared" si="2"/>
        <v>1036770</v>
      </c>
    </row>
    <row r="42" spans="1:76" s="1" customFormat="1" ht="21">
      <c r="A42" s="109" t="s">
        <v>24</v>
      </c>
      <c r="B42" s="68">
        <v>38</v>
      </c>
      <c r="C42" s="12" t="s">
        <v>56</v>
      </c>
      <c r="D42" s="12">
        <v>1</v>
      </c>
      <c r="E42" s="12">
        <v>6</v>
      </c>
      <c r="F42" s="12">
        <v>7</v>
      </c>
      <c r="G42" s="12">
        <f>SUM(D42:F42)</f>
        <v>14</v>
      </c>
      <c r="H42" s="30"/>
      <c r="I42" s="24"/>
      <c r="J42" s="9"/>
      <c r="K42" s="30">
        <v>2</v>
      </c>
      <c r="L42" s="9"/>
      <c r="M42" s="48">
        <v>191145</v>
      </c>
      <c r="N42" s="39"/>
      <c r="O42" s="12">
        <v>9</v>
      </c>
      <c r="P42" s="19">
        <f t="shared" si="3"/>
        <v>421200</v>
      </c>
      <c r="Q42" s="61">
        <v>5</v>
      </c>
      <c r="R42" s="62">
        <f t="shared" si="4"/>
        <v>273660</v>
      </c>
      <c r="S42" s="12">
        <v>1</v>
      </c>
      <c r="T42" s="19">
        <f>54732</f>
        <v>54732</v>
      </c>
      <c r="U42" s="9"/>
      <c r="V42" s="12">
        <v>1</v>
      </c>
      <c r="W42" s="19">
        <v>111396</v>
      </c>
      <c r="X42" s="61">
        <v>1</v>
      </c>
      <c r="Y42" s="62">
        <v>54732</v>
      </c>
      <c r="Z42" s="12">
        <v>1</v>
      </c>
      <c r="AA42" s="19">
        <v>54732</v>
      </c>
      <c r="AB42" s="61">
        <v>1</v>
      </c>
      <c r="AC42" s="62">
        <v>54732</v>
      </c>
      <c r="AD42" s="12">
        <v>1</v>
      </c>
      <c r="AE42" s="19">
        <v>35400</v>
      </c>
      <c r="AF42" s="9"/>
      <c r="AG42" s="61">
        <v>1</v>
      </c>
      <c r="AH42" s="62">
        <v>45000</v>
      </c>
      <c r="AI42" s="12">
        <v>2</v>
      </c>
      <c r="AJ42" s="19">
        <v>70800</v>
      </c>
      <c r="AK42" s="9"/>
      <c r="AL42" s="13">
        <f>O42+Q42+S42+V42+X42+Z42+AB42+AD42+AG42+AI42</f>
        <v>23</v>
      </c>
      <c r="AM42" s="19">
        <f>P42+R42+T42+W42+Y42+AA42+AC42+AE42+AJ42+AH42</f>
        <v>1176384</v>
      </c>
      <c r="AN42" s="19">
        <f t="shared" si="5"/>
        <v>95496</v>
      </c>
      <c r="AO42" s="19">
        <f t="shared" si="6"/>
        <v>33350</v>
      </c>
      <c r="AP42" s="57">
        <f t="shared" si="7"/>
        <v>1305230</v>
      </c>
      <c r="AQ42" s="9"/>
      <c r="AR42" s="19">
        <v>2090050</v>
      </c>
      <c r="AS42" s="9"/>
      <c r="BA42" s="82">
        <v>9</v>
      </c>
      <c r="BB42" s="3">
        <f t="shared" si="8"/>
        <v>198</v>
      </c>
      <c r="BC42" s="3">
        <f t="shared" si="9"/>
        <v>198</v>
      </c>
      <c r="BD42" s="3">
        <f t="shared" si="10"/>
        <v>198</v>
      </c>
      <c r="BE42" s="61">
        <v>5</v>
      </c>
      <c r="BF42" s="83">
        <f t="shared" si="11"/>
        <v>110</v>
      </c>
      <c r="BG42" s="83">
        <f t="shared" si="12"/>
        <v>110</v>
      </c>
      <c r="BH42" s="83">
        <f t="shared" si="13"/>
        <v>110</v>
      </c>
      <c r="BI42" s="82">
        <v>1</v>
      </c>
      <c r="BJ42" s="3">
        <v>3</v>
      </c>
      <c r="BK42" s="3">
        <v>4</v>
      </c>
      <c r="BL42" s="83">
        <v>12</v>
      </c>
      <c r="BM42" s="83">
        <v>750</v>
      </c>
      <c r="BN42" s="83">
        <v>225</v>
      </c>
      <c r="BP42" s="3">
        <f t="shared" si="0"/>
        <v>311</v>
      </c>
      <c r="BQ42" s="17">
        <f>BP42*AY10</f>
        <v>2076858</v>
      </c>
      <c r="BR42" s="3">
        <v>312</v>
      </c>
      <c r="BS42" s="17">
        <f>BR42*AY15</f>
        <v>150696</v>
      </c>
      <c r="BT42" s="83">
        <f t="shared" si="16"/>
        <v>320</v>
      </c>
      <c r="BU42" s="87">
        <f>BT42*AY20</f>
        <v>154560</v>
      </c>
      <c r="BV42" s="11">
        <f t="shared" si="1"/>
        <v>943</v>
      </c>
      <c r="BW42" s="11">
        <v>975</v>
      </c>
      <c r="BX42" s="77">
        <f t="shared" si="2"/>
        <v>2382114</v>
      </c>
    </row>
    <row r="43" spans="1:76" s="1" customFormat="1" ht="21">
      <c r="A43" s="109" t="s">
        <v>25</v>
      </c>
      <c r="B43" s="68">
        <v>39</v>
      </c>
      <c r="C43" s="3" t="s">
        <v>56</v>
      </c>
      <c r="D43" s="3">
        <v>1</v>
      </c>
      <c r="E43" s="3">
        <v>6</v>
      </c>
      <c r="F43" s="3">
        <v>7</v>
      </c>
      <c r="G43" s="3">
        <f>SUM(D43:F43)</f>
        <v>14</v>
      </c>
      <c r="H43" s="29">
        <v>1</v>
      </c>
      <c r="I43" s="23">
        <f>H43/G43</f>
        <v>7.1428571428571425E-2</v>
      </c>
      <c r="J43" s="9"/>
      <c r="K43" s="29">
        <v>2</v>
      </c>
      <c r="L43" s="9"/>
      <c r="M43" s="47">
        <v>57266</v>
      </c>
      <c r="N43" s="39"/>
      <c r="O43" s="3">
        <v>3</v>
      </c>
      <c r="P43" s="17">
        <f t="shared" si="3"/>
        <v>140400</v>
      </c>
      <c r="Q43" s="59">
        <v>1</v>
      </c>
      <c r="R43" s="60">
        <f t="shared" si="4"/>
        <v>54732</v>
      </c>
      <c r="S43" s="3">
        <v>1</v>
      </c>
      <c r="T43" s="17">
        <f>54732</f>
        <v>54732</v>
      </c>
      <c r="U43" s="9"/>
      <c r="V43" s="3">
        <v>1</v>
      </c>
      <c r="W43" s="17">
        <v>111396</v>
      </c>
      <c r="X43" s="59">
        <v>1</v>
      </c>
      <c r="Y43" s="60">
        <v>54732</v>
      </c>
      <c r="Z43" s="3">
        <v>1</v>
      </c>
      <c r="AA43" s="17">
        <v>54732</v>
      </c>
      <c r="AB43" s="59">
        <v>1</v>
      </c>
      <c r="AC43" s="60">
        <v>54732</v>
      </c>
      <c r="AD43" s="3">
        <v>1</v>
      </c>
      <c r="AE43" s="17">
        <v>35400</v>
      </c>
      <c r="AF43" s="9"/>
      <c r="AG43" s="59">
        <v>1</v>
      </c>
      <c r="AH43" s="60">
        <v>45000</v>
      </c>
      <c r="AI43" s="3">
        <v>2</v>
      </c>
      <c r="AJ43" s="17">
        <v>70800</v>
      </c>
      <c r="AK43" s="9"/>
      <c r="AL43" s="54">
        <f>O43+Q43+S43+V43+X43+Z43+AB43+AD43+AG43+AI43</f>
        <v>13</v>
      </c>
      <c r="AM43" s="17">
        <f>P43+R43+T43+W43+Y43+AA43+AC43+AE43+AH43+AJ43</f>
        <v>676656</v>
      </c>
      <c r="AN43" s="17">
        <f t="shared" si="5"/>
        <v>53976</v>
      </c>
      <c r="AO43" s="17">
        <f t="shared" si="6"/>
        <v>18850</v>
      </c>
      <c r="AP43" s="53">
        <f t="shared" si="7"/>
        <v>749482</v>
      </c>
      <c r="AQ43" s="9"/>
      <c r="AR43" s="17">
        <v>1416286</v>
      </c>
      <c r="AS43" s="9"/>
      <c r="BA43" s="81">
        <v>3</v>
      </c>
      <c r="BB43" s="3">
        <f t="shared" si="8"/>
        <v>66</v>
      </c>
      <c r="BC43" s="3">
        <f t="shared" si="9"/>
        <v>66</v>
      </c>
      <c r="BD43" s="3">
        <f t="shared" si="10"/>
        <v>66</v>
      </c>
      <c r="BE43" s="59">
        <v>1</v>
      </c>
      <c r="BF43" s="83">
        <f t="shared" si="11"/>
        <v>22</v>
      </c>
      <c r="BG43" s="83">
        <f t="shared" si="12"/>
        <v>22</v>
      </c>
      <c r="BH43" s="83">
        <f t="shared" si="13"/>
        <v>22</v>
      </c>
      <c r="BI43" s="81">
        <v>1</v>
      </c>
      <c r="BJ43" s="3">
        <v>3</v>
      </c>
      <c r="BK43" s="3">
        <v>4</v>
      </c>
      <c r="BL43" s="83">
        <v>12</v>
      </c>
      <c r="BM43" s="83">
        <v>750</v>
      </c>
      <c r="BN43" s="83">
        <v>225</v>
      </c>
      <c r="BP43" s="3">
        <f t="shared" si="0"/>
        <v>91</v>
      </c>
      <c r="BQ43" s="17">
        <f>BP43*AY10</f>
        <v>607698</v>
      </c>
      <c r="BR43" s="3">
        <v>92</v>
      </c>
      <c r="BS43" s="17">
        <f>BR43*AY15</f>
        <v>44436</v>
      </c>
      <c r="BT43" s="83">
        <f t="shared" si="16"/>
        <v>100</v>
      </c>
      <c r="BU43" s="87">
        <f>BT43*AY20</f>
        <v>48300</v>
      </c>
      <c r="BV43" s="11">
        <f t="shared" si="1"/>
        <v>283</v>
      </c>
      <c r="BW43" s="11">
        <v>975</v>
      </c>
      <c r="BX43" s="77">
        <f t="shared" si="2"/>
        <v>700434</v>
      </c>
    </row>
    <row r="44" spans="1:76" s="1" customFormat="1" ht="21">
      <c r="A44" s="109" t="s">
        <v>40</v>
      </c>
      <c r="B44" s="68">
        <v>40</v>
      </c>
      <c r="C44" s="13" t="s">
        <v>39</v>
      </c>
      <c r="D44" s="13" t="s">
        <v>39</v>
      </c>
      <c r="E44" s="13" t="s">
        <v>39</v>
      </c>
      <c r="F44" s="13" t="s">
        <v>39</v>
      </c>
      <c r="G44" s="13" t="s">
        <v>39</v>
      </c>
      <c r="H44" s="33"/>
      <c r="I44" s="26"/>
      <c r="J44" s="9"/>
      <c r="K44" s="30">
        <v>2</v>
      </c>
      <c r="L44" s="9"/>
      <c r="M44" s="48">
        <v>147600</v>
      </c>
      <c r="N44" s="39"/>
      <c r="O44" s="12">
        <v>8</v>
      </c>
      <c r="P44" s="19">
        <f t="shared" si="3"/>
        <v>374400</v>
      </c>
      <c r="Q44" s="61">
        <v>3</v>
      </c>
      <c r="R44" s="62">
        <f t="shared" si="4"/>
        <v>164196</v>
      </c>
      <c r="S44" s="12">
        <v>1</v>
      </c>
      <c r="T44" s="19">
        <f>54732</f>
        <v>54732</v>
      </c>
      <c r="U44" s="9"/>
      <c r="V44" s="12">
        <v>1</v>
      </c>
      <c r="W44" s="19">
        <v>111396</v>
      </c>
      <c r="X44" s="61">
        <v>1</v>
      </c>
      <c r="Y44" s="62">
        <v>54732</v>
      </c>
      <c r="Z44" s="12">
        <v>1</v>
      </c>
      <c r="AA44" s="19">
        <v>54732</v>
      </c>
      <c r="AB44" s="61">
        <v>1</v>
      </c>
      <c r="AC44" s="62">
        <v>54732</v>
      </c>
      <c r="AD44" s="12">
        <v>1</v>
      </c>
      <c r="AE44" s="19">
        <v>35400</v>
      </c>
      <c r="AF44" s="9"/>
      <c r="AG44" s="61">
        <v>1</v>
      </c>
      <c r="AH44" s="62">
        <v>45000</v>
      </c>
      <c r="AI44" s="12">
        <v>2</v>
      </c>
      <c r="AJ44" s="19">
        <v>70800</v>
      </c>
      <c r="AK44" s="9"/>
      <c r="AL44" s="13">
        <f>O44+Q44+S44+V44+X44+Z44+AB44+AD44+AG44+AI44</f>
        <v>20</v>
      </c>
      <c r="AM44" s="19">
        <f>P44+R44+T44+W44+Y44+AA44+AC44+AE44+AH44+AJ44</f>
        <v>1020120</v>
      </c>
      <c r="AN44" s="19">
        <f t="shared" si="5"/>
        <v>83040</v>
      </c>
      <c r="AO44" s="19">
        <f t="shared" si="6"/>
        <v>29000</v>
      </c>
      <c r="AP44" s="57">
        <f t="shared" si="7"/>
        <v>1132160</v>
      </c>
      <c r="AQ44" s="9"/>
      <c r="AR44" s="19">
        <v>1284649</v>
      </c>
      <c r="AS44" s="9"/>
      <c r="BA44" s="82">
        <v>8</v>
      </c>
      <c r="BB44" s="3">
        <f t="shared" si="8"/>
        <v>176</v>
      </c>
      <c r="BC44" s="3">
        <f t="shared" si="9"/>
        <v>176</v>
      </c>
      <c r="BD44" s="3">
        <f t="shared" si="10"/>
        <v>176</v>
      </c>
      <c r="BE44" s="61">
        <v>3</v>
      </c>
      <c r="BF44" s="83">
        <f t="shared" si="11"/>
        <v>66</v>
      </c>
      <c r="BG44" s="83">
        <f t="shared" si="12"/>
        <v>66</v>
      </c>
      <c r="BH44" s="83">
        <f t="shared" si="13"/>
        <v>66</v>
      </c>
      <c r="BI44" s="82">
        <v>1</v>
      </c>
      <c r="BJ44" s="3">
        <v>3</v>
      </c>
      <c r="BK44" s="3">
        <v>4</v>
      </c>
      <c r="BL44" s="83">
        <v>12</v>
      </c>
      <c r="BM44" s="83">
        <v>750</v>
      </c>
      <c r="BN44" s="83">
        <v>225</v>
      </c>
      <c r="BP44" s="3">
        <f t="shared" si="0"/>
        <v>245</v>
      </c>
      <c r="BQ44" s="17">
        <f>BP44*AY10</f>
        <v>1636110</v>
      </c>
      <c r="BR44" s="3">
        <v>246</v>
      </c>
      <c r="BS44" s="17">
        <f>BR44*AY15</f>
        <v>118818</v>
      </c>
      <c r="BT44" s="83">
        <f t="shared" si="16"/>
        <v>254</v>
      </c>
      <c r="BU44" s="87">
        <f>BT44*AY20</f>
        <v>122682</v>
      </c>
      <c r="BV44" s="11">
        <f t="shared" si="1"/>
        <v>745</v>
      </c>
      <c r="BW44" s="11">
        <v>975</v>
      </c>
      <c r="BX44" s="77">
        <f t="shared" si="2"/>
        <v>1877610</v>
      </c>
    </row>
    <row r="45" spans="1:76" s="1" customFormat="1" ht="21">
      <c r="A45" s="109" t="s">
        <v>26</v>
      </c>
      <c r="B45" s="68">
        <v>41</v>
      </c>
      <c r="C45" s="3" t="s">
        <v>56</v>
      </c>
      <c r="D45" s="3">
        <v>2</v>
      </c>
      <c r="E45" s="3">
        <v>11</v>
      </c>
      <c r="F45" s="3">
        <v>18</v>
      </c>
      <c r="G45" s="3">
        <f>SUM(D45:F45)</f>
        <v>31</v>
      </c>
      <c r="H45" s="29"/>
      <c r="I45" s="23"/>
      <c r="J45" s="9"/>
      <c r="K45" s="29">
        <v>2</v>
      </c>
      <c r="L45" s="9"/>
      <c r="M45" s="47">
        <v>93915</v>
      </c>
      <c r="N45" s="39"/>
      <c r="O45" s="3">
        <v>5</v>
      </c>
      <c r="P45" s="17">
        <f t="shared" si="3"/>
        <v>234000</v>
      </c>
      <c r="Q45" s="59">
        <v>2</v>
      </c>
      <c r="R45" s="60">
        <f t="shared" si="4"/>
        <v>109464</v>
      </c>
      <c r="S45" s="3">
        <v>1</v>
      </c>
      <c r="T45" s="17">
        <f>54732</f>
        <v>54732</v>
      </c>
      <c r="U45" s="9"/>
      <c r="V45" s="3">
        <v>1</v>
      </c>
      <c r="W45" s="17">
        <v>111396</v>
      </c>
      <c r="X45" s="59">
        <v>1</v>
      </c>
      <c r="Y45" s="60">
        <v>54732</v>
      </c>
      <c r="Z45" s="3">
        <v>1</v>
      </c>
      <c r="AA45" s="17">
        <v>54732</v>
      </c>
      <c r="AB45" s="59">
        <v>1</v>
      </c>
      <c r="AC45" s="60">
        <v>54732</v>
      </c>
      <c r="AD45" s="3">
        <v>1</v>
      </c>
      <c r="AE45" s="17">
        <v>35400</v>
      </c>
      <c r="AF45" s="9"/>
      <c r="AG45" s="59">
        <v>1</v>
      </c>
      <c r="AH45" s="60">
        <v>45000</v>
      </c>
      <c r="AI45" s="3">
        <v>2</v>
      </c>
      <c r="AJ45" s="17">
        <v>70800</v>
      </c>
      <c r="AK45" s="9"/>
      <c r="AL45" s="54">
        <f>O45+Q45+S45+V45+X45+Z45+AB45+AD45+AG45+AI45</f>
        <v>16</v>
      </c>
      <c r="AM45" s="17">
        <f>P45+R45+T45+W45+Y45+AA45+AC45+AE45+AH45+AJ45</f>
        <v>824988</v>
      </c>
      <c r="AN45" s="17">
        <f t="shared" si="5"/>
        <v>66432</v>
      </c>
      <c r="AO45" s="17">
        <f t="shared" si="6"/>
        <v>23200</v>
      </c>
      <c r="AP45" s="53">
        <f t="shared" si="7"/>
        <v>914620</v>
      </c>
      <c r="AQ45" s="9"/>
      <c r="AR45" s="17">
        <v>2538256</v>
      </c>
      <c r="AS45" s="9"/>
      <c r="BA45" s="81">
        <v>5</v>
      </c>
      <c r="BB45" s="3">
        <f t="shared" si="8"/>
        <v>110</v>
      </c>
      <c r="BC45" s="3">
        <f t="shared" si="9"/>
        <v>110</v>
      </c>
      <c r="BD45" s="3">
        <f t="shared" si="10"/>
        <v>110</v>
      </c>
      <c r="BE45" s="59">
        <v>2</v>
      </c>
      <c r="BF45" s="83">
        <f t="shared" si="11"/>
        <v>44</v>
      </c>
      <c r="BG45" s="83">
        <f t="shared" si="12"/>
        <v>44</v>
      </c>
      <c r="BH45" s="83">
        <f t="shared" si="13"/>
        <v>44</v>
      </c>
      <c r="BI45" s="81">
        <v>1</v>
      </c>
      <c r="BJ45" s="3">
        <v>3</v>
      </c>
      <c r="BK45" s="3">
        <v>4</v>
      </c>
      <c r="BL45" s="83">
        <v>12</v>
      </c>
      <c r="BM45" s="83">
        <v>750</v>
      </c>
      <c r="BN45" s="83">
        <v>225</v>
      </c>
      <c r="BP45" s="3">
        <f t="shared" si="0"/>
        <v>157</v>
      </c>
      <c r="BQ45" s="17">
        <f>BP45*AY10</f>
        <v>1048446</v>
      </c>
      <c r="BR45" s="3">
        <v>158</v>
      </c>
      <c r="BS45" s="17">
        <f>BR45*AY15</f>
        <v>76314</v>
      </c>
      <c r="BT45" s="83">
        <f t="shared" si="16"/>
        <v>166</v>
      </c>
      <c r="BU45" s="87">
        <f>BT45*AY20</f>
        <v>80178</v>
      </c>
      <c r="BV45" s="11">
        <f t="shared" si="1"/>
        <v>481</v>
      </c>
      <c r="BW45" s="11">
        <v>975</v>
      </c>
      <c r="BX45" s="77">
        <f t="shared" si="2"/>
        <v>1204938</v>
      </c>
    </row>
    <row r="46" spans="1:76" s="1" customFormat="1" ht="21">
      <c r="A46" s="56" t="s">
        <v>27</v>
      </c>
      <c r="B46" s="68">
        <v>42</v>
      </c>
      <c r="C46" s="12" t="s">
        <v>56</v>
      </c>
      <c r="D46" s="12">
        <v>1</v>
      </c>
      <c r="E46" s="12">
        <v>15</v>
      </c>
      <c r="F46" s="12">
        <v>13</v>
      </c>
      <c r="G46" s="12">
        <f>SUM(D46:F46)</f>
        <v>29</v>
      </c>
      <c r="H46" s="30">
        <v>3</v>
      </c>
      <c r="I46" s="24">
        <f>H46/G46</f>
        <v>0.10344827586206896</v>
      </c>
      <c r="J46" s="9"/>
      <c r="K46" s="30">
        <v>3</v>
      </c>
      <c r="L46" s="9"/>
      <c r="M46" s="48">
        <v>98589</v>
      </c>
      <c r="N46" s="39"/>
      <c r="O46" s="12">
        <v>5</v>
      </c>
      <c r="P46" s="19">
        <f t="shared" si="3"/>
        <v>234000</v>
      </c>
      <c r="Q46" s="61">
        <v>2</v>
      </c>
      <c r="R46" s="62">
        <f t="shared" si="4"/>
        <v>109464</v>
      </c>
      <c r="S46" s="12">
        <v>1</v>
      </c>
      <c r="T46" s="19">
        <f>54732</f>
        <v>54732</v>
      </c>
      <c r="U46" s="9"/>
      <c r="V46" s="12">
        <v>1</v>
      </c>
      <c r="W46" s="19">
        <v>111396</v>
      </c>
      <c r="X46" s="61">
        <v>1</v>
      </c>
      <c r="Y46" s="62">
        <v>54732</v>
      </c>
      <c r="Z46" s="12">
        <v>1</v>
      </c>
      <c r="AA46" s="19">
        <v>54732</v>
      </c>
      <c r="AB46" s="61">
        <v>1</v>
      </c>
      <c r="AC46" s="62">
        <v>54732</v>
      </c>
      <c r="AD46" s="12">
        <v>1</v>
      </c>
      <c r="AE46" s="19">
        <v>35400</v>
      </c>
      <c r="AF46" s="9"/>
      <c r="AG46" s="61">
        <v>1</v>
      </c>
      <c r="AH46" s="62">
        <v>45000</v>
      </c>
      <c r="AI46" s="12">
        <v>2</v>
      </c>
      <c r="AJ46" s="19">
        <v>70800</v>
      </c>
      <c r="AK46" s="9"/>
      <c r="AL46" s="13">
        <f>O46+Q46+S46+V46+X46+Z46+AB46+AD46+AG46+AI46</f>
        <v>16</v>
      </c>
      <c r="AM46" s="19">
        <f>P46+R46+T46+W46+Y46+AA46+AC46+AE46+AH46+AJ46</f>
        <v>824988</v>
      </c>
      <c r="AN46" s="19">
        <f t="shared" si="5"/>
        <v>66432</v>
      </c>
      <c r="AO46" s="19">
        <f t="shared" si="6"/>
        <v>23200</v>
      </c>
      <c r="AP46" s="57">
        <f t="shared" si="7"/>
        <v>914620</v>
      </c>
      <c r="AQ46" s="9"/>
      <c r="AR46" s="19">
        <v>2294000</v>
      </c>
      <c r="AS46" s="9"/>
      <c r="BA46" s="82">
        <v>5</v>
      </c>
      <c r="BB46" s="3">
        <f t="shared" si="8"/>
        <v>110</v>
      </c>
      <c r="BC46" s="3">
        <f t="shared" si="9"/>
        <v>110</v>
      </c>
      <c r="BD46" s="3">
        <f t="shared" si="10"/>
        <v>110</v>
      </c>
      <c r="BE46" s="61">
        <v>2</v>
      </c>
      <c r="BF46" s="83">
        <f t="shared" si="11"/>
        <v>44</v>
      </c>
      <c r="BG46" s="83">
        <f t="shared" si="12"/>
        <v>44</v>
      </c>
      <c r="BH46" s="83">
        <f t="shared" si="13"/>
        <v>44</v>
      </c>
      <c r="BI46" s="82">
        <v>1</v>
      </c>
      <c r="BJ46" s="3">
        <v>3</v>
      </c>
      <c r="BK46" s="3">
        <v>4</v>
      </c>
      <c r="BL46" s="83">
        <v>12</v>
      </c>
      <c r="BM46" s="83">
        <v>750</v>
      </c>
      <c r="BN46" s="83">
        <v>225</v>
      </c>
      <c r="BP46" s="3">
        <f t="shared" si="0"/>
        <v>157</v>
      </c>
      <c r="BQ46" s="17">
        <f>BP46*AY10</f>
        <v>1048446</v>
      </c>
      <c r="BR46" s="3">
        <v>158</v>
      </c>
      <c r="BS46" s="17">
        <f>BR46*AY15</f>
        <v>76314</v>
      </c>
      <c r="BT46" s="83">
        <f t="shared" si="16"/>
        <v>166</v>
      </c>
      <c r="BU46" s="87">
        <f>BT46*AY20</f>
        <v>80178</v>
      </c>
      <c r="BV46" s="11">
        <f t="shared" si="1"/>
        <v>481</v>
      </c>
      <c r="BW46" s="11">
        <v>975</v>
      </c>
      <c r="BX46" s="77">
        <f t="shared" si="2"/>
        <v>1204938</v>
      </c>
    </row>
    <row r="47" spans="1:76" s="1" customFormat="1" ht="21">
      <c r="B47" s="69"/>
      <c r="D47" s="10">
        <f>SUM(D5:D46)</f>
        <v>44</v>
      </c>
      <c r="E47" s="10">
        <f>SUM(E5:E46)</f>
        <v>307</v>
      </c>
      <c r="F47" s="10">
        <f>SUM(F5:F46)</f>
        <v>322</v>
      </c>
      <c r="G47" s="10">
        <f>SUM(G5:G46)</f>
        <v>673</v>
      </c>
      <c r="H47" s="34">
        <f>SUM(H5:H46)</f>
        <v>52</v>
      </c>
      <c r="I47" s="27">
        <v>0.13</v>
      </c>
      <c r="J47" s="9"/>
      <c r="K47" s="31">
        <f>SUM(K5:K46)</f>
        <v>75</v>
      </c>
      <c r="L47" s="18"/>
      <c r="M47" s="49">
        <f>SUM(M5:M46)</f>
        <v>5594734</v>
      </c>
      <c r="N47" s="40"/>
      <c r="O47" s="4">
        <f t="shared" ref="O47:T47" si="19">SUM(O5:O46)</f>
        <v>285</v>
      </c>
      <c r="P47" s="44">
        <f t="shared" si="19"/>
        <v>13338000</v>
      </c>
      <c r="Q47" s="63">
        <f t="shared" si="19"/>
        <v>134</v>
      </c>
      <c r="R47" s="64">
        <f t="shared" si="19"/>
        <v>7334088</v>
      </c>
      <c r="S47" s="4">
        <f t="shared" si="19"/>
        <v>42</v>
      </c>
      <c r="T47" s="44">
        <f t="shared" si="19"/>
        <v>2298744</v>
      </c>
      <c r="U47" s="9"/>
      <c r="V47" s="4">
        <f t="shared" ref="V47:AE47" si="20">SUM(V5:V46)</f>
        <v>42</v>
      </c>
      <c r="W47" s="44">
        <f t="shared" si="20"/>
        <v>4678632</v>
      </c>
      <c r="X47" s="63">
        <f t="shared" si="20"/>
        <v>42</v>
      </c>
      <c r="Y47" s="64">
        <f t="shared" si="20"/>
        <v>2298744</v>
      </c>
      <c r="Z47" s="4">
        <f t="shared" si="20"/>
        <v>42</v>
      </c>
      <c r="AA47" s="44">
        <f t="shared" si="20"/>
        <v>2298744</v>
      </c>
      <c r="AB47" s="63">
        <f t="shared" si="20"/>
        <v>42</v>
      </c>
      <c r="AC47" s="64">
        <f t="shared" si="20"/>
        <v>2298744</v>
      </c>
      <c r="AD47" s="4">
        <f t="shared" si="20"/>
        <v>42</v>
      </c>
      <c r="AE47" s="44">
        <f t="shared" si="20"/>
        <v>1486800</v>
      </c>
      <c r="AF47" s="9"/>
      <c r="AG47" s="63">
        <f>SUM(AG5:AG46)</f>
        <v>33</v>
      </c>
      <c r="AH47" s="64">
        <f>SUM(AH5:AH46)</f>
        <v>1485000</v>
      </c>
      <c r="AI47" s="4">
        <f>SUM(AI5:AI46)</f>
        <v>66</v>
      </c>
      <c r="AJ47" s="44">
        <f>SUM(AJ5:AJ46)</f>
        <v>2336400</v>
      </c>
      <c r="AK47" s="9"/>
      <c r="AL47" s="28">
        <f>SUM(AL5:AL46)</f>
        <v>770</v>
      </c>
      <c r="AM47" s="44">
        <f>SUM(AM5:AM46)</f>
        <v>39853896</v>
      </c>
      <c r="AN47" s="44">
        <f>SUM(AN5:AN46)</f>
        <v>3197040</v>
      </c>
      <c r="AO47" s="44">
        <f>SUM(AO5:AO46)</f>
        <v>1116500</v>
      </c>
      <c r="AP47" s="46">
        <f>SUM(AP5:AP46)</f>
        <v>44167436</v>
      </c>
      <c r="AQ47" s="9"/>
      <c r="AR47" s="46">
        <f>SUM(AR5:AR46)</f>
        <v>74171098</v>
      </c>
      <c r="AS47" s="9"/>
      <c r="BA47" s="1">
        <f t="shared" ref="BA47:BN47" si="21">SUM(BA5:BA46)</f>
        <v>285</v>
      </c>
      <c r="BB47" s="1">
        <f t="shared" si="21"/>
        <v>6270</v>
      </c>
      <c r="BC47" s="1">
        <f t="shared" si="21"/>
        <v>6270</v>
      </c>
      <c r="BD47" s="1">
        <f t="shared" si="21"/>
        <v>6270</v>
      </c>
      <c r="BE47" s="1">
        <f t="shared" si="21"/>
        <v>134</v>
      </c>
      <c r="BF47" s="1">
        <f t="shared" si="21"/>
        <v>2948</v>
      </c>
      <c r="BG47" s="1">
        <f t="shared" si="21"/>
        <v>2948</v>
      </c>
      <c r="BH47" s="1">
        <f t="shared" si="21"/>
        <v>2948</v>
      </c>
      <c r="BI47" s="1">
        <f t="shared" si="21"/>
        <v>42</v>
      </c>
      <c r="BJ47" s="1">
        <f t="shared" si="21"/>
        <v>126</v>
      </c>
      <c r="BK47" s="1">
        <f t="shared" si="21"/>
        <v>168</v>
      </c>
      <c r="BL47" s="1">
        <f t="shared" si="21"/>
        <v>504</v>
      </c>
      <c r="BM47" s="1">
        <f t="shared" si="21"/>
        <v>31500</v>
      </c>
      <c r="BN47" s="1">
        <f t="shared" si="21"/>
        <v>9450</v>
      </c>
      <c r="BP47" s="1">
        <f t="shared" ref="BP47:BX47" si="22">SUM(BP5:BP46)</f>
        <v>9344</v>
      </c>
      <c r="BQ47" s="86">
        <f t="shared" si="22"/>
        <v>62399232</v>
      </c>
      <c r="BR47" s="1">
        <f t="shared" si="22"/>
        <v>9386</v>
      </c>
      <c r="BS47" s="15">
        <f t="shared" si="22"/>
        <v>4533438</v>
      </c>
      <c r="BT47" s="1">
        <f t="shared" si="22"/>
        <v>9722</v>
      </c>
      <c r="BU47" s="15">
        <f t="shared" si="22"/>
        <v>4695726</v>
      </c>
      <c r="BV47" s="89">
        <f t="shared" si="22"/>
        <v>28452</v>
      </c>
      <c r="BW47" s="89">
        <f t="shared" si="22"/>
        <v>40950</v>
      </c>
      <c r="BX47" s="90">
        <f t="shared" si="22"/>
        <v>71628396</v>
      </c>
    </row>
    <row r="48" spans="1:76" s="1" customFormat="1" ht="21">
      <c r="A48" s="9"/>
      <c r="B48" s="9"/>
      <c r="C48" s="9"/>
      <c r="D48" s="9"/>
      <c r="E48" s="9"/>
      <c r="F48" s="9"/>
      <c r="G48" s="9"/>
      <c r="H48" s="9"/>
      <c r="I48" s="18"/>
      <c r="J48" s="9"/>
      <c r="L48" s="9"/>
      <c r="M48" s="50"/>
      <c r="N48" s="41"/>
      <c r="O48" s="114">
        <f>P47+R47+T47</f>
        <v>22970832</v>
      </c>
      <c r="P48" s="115"/>
      <c r="Q48" s="115"/>
      <c r="R48" s="115"/>
      <c r="S48" s="115"/>
      <c r="T48" s="115"/>
      <c r="U48" s="9"/>
      <c r="V48" s="114">
        <f>W47+Y47+AA47+AC47+AE47</f>
        <v>13061664</v>
      </c>
      <c r="W48" s="115"/>
      <c r="X48" s="115"/>
      <c r="Y48" s="115"/>
      <c r="Z48" s="115"/>
      <c r="AA48" s="115"/>
      <c r="AB48" s="115"/>
      <c r="AC48" s="115"/>
      <c r="AD48" s="115"/>
      <c r="AE48" s="115"/>
      <c r="AF48" s="9"/>
      <c r="AG48" s="118">
        <f>AH47+AJ47</f>
        <v>3821400</v>
      </c>
      <c r="AH48" s="119"/>
      <c r="AI48" s="119"/>
      <c r="AJ48" s="120"/>
      <c r="AK48" s="9"/>
      <c r="AL48" s="9"/>
      <c r="AM48" s="112"/>
      <c r="AN48" s="112"/>
      <c r="AO48" s="112"/>
      <c r="AP48" s="73"/>
      <c r="AQ48" s="9"/>
      <c r="AS48" s="9"/>
    </row>
    <row r="49" spans="1:76" ht="52" customHeight="1">
      <c r="A49" s="8"/>
      <c r="B49" s="8"/>
      <c r="C49" s="8"/>
      <c r="D49" s="8"/>
      <c r="E49" s="8"/>
      <c r="F49" s="8"/>
      <c r="G49" s="8"/>
      <c r="H49" s="8"/>
      <c r="I49" s="71"/>
      <c r="J49" s="8"/>
      <c r="K49" s="8"/>
      <c r="L49" s="8"/>
      <c r="M49" s="72"/>
      <c r="N49" s="7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BQ49" s="52"/>
      <c r="BS49" s="52"/>
      <c r="BU49" s="52"/>
      <c r="BV49" s="143" t="s">
        <v>137</v>
      </c>
      <c r="BW49" s="143"/>
      <c r="BX49" s="91">
        <v>569040</v>
      </c>
    </row>
    <row r="50" spans="1:76" ht="65" customHeight="1">
      <c r="AS50" s="8"/>
      <c r="BV50" s="143" t="s">
        <v>144</v>
      </c>
      <c r="BW50" s="143"/>
      <c r="BX50" s="92">
        <f>BX47/BX49</f>
        <v>125.87585407001265</v>
      </c>
    </row>
    <row r="51" spans="1:76" ht="58" customHeight="1">
      <c r="P51" s="52"/>
      <c r="AR51" s="74"/>
      <c r="BV51" s="143" t="s">
        <v>135</v>
      </c>
      <c r="BW51" s="143"/>
      <c r="BX51" s="91">
        <v>31500</v>
      </c>
    </row>
    <row r="52" spans="1:76" ht="57" customHeight="1">
      <c r="AM52" s="52"/>
      <c r="AR52" s="52"/>
      <c r="BV52" s="144" t="s">
        <v>138</v>
      </c>
      <c r="BW52" s="144"/>
      <c r="BX52" s="93">
        <v>22970832</v>
      </c>
    </row>
    <row r="53" spans="1:76" ht="59" customHeight="1">
      <c r="AM53" s="52"/>
      <c r="AU53" s="5"/>
      <c r="BV53" s="144" t="s">
        <v>142</v>
      </c>
      <c r="BW53" s="144"/>
      <c r="BX53" s="93">
        <f>BX47+BX52</f>
        <v>94599228</v>
      </c>
    </row>
    <row r="54" spans="1:76" ht="57" customHeight="1">
      <c r="BV54" s="146" t="s">
        <v>139</v>
      </c>
      <c r="BW54" s="146"/>
      <c r="BX54" s="94">
        <f>BX49+BX51</f>
        <v>600540</v>
      </c>
    </row>
    <row r="55" spans="1:76" ht="45" customHeight="1">
      <c r="AR55" s="52"/>
      <c r="BV55" s="145" t="s">
        <v>136</v>
      </c>
      <c r="BW55" s="145"/>
      <c r="BX55" s="93">
        <f>BX53/BX54</f>
        <v>157.5236087521231</v>
      </c>
    </row>
    <row r="56" spans="1:76" ht="68" customHeight="1">
      <c r="BV56" s="147" t="s">
        <v>140</v>
      </c>
      <c r="BW56" s="147"/>
      <c r="BX56" s="95">
        <v>44167436</v>
      </c>
    </row>
    <row r="57" spans="1:76" ht="54" customHeight="1">
      <c r="BV57" s="147" t="s">
        <v>143</v>
      </c>
      <c r="BW57" s="147"/>
      <c r="BX57" s="95">
        <f>BX56+BX47</f>
        <v>115795832</v>
      </c>
    </row>
    <row r="58" spans="1:76" ht="41" customHeight="1">
      <c r="AR58" s="52"/>
      <c r="BV58" s="148" t="s">
        <v>141</v>
      </c>
      <c r="BW58" s="148"/>
      <c r="BX58" s="95">
        <f>BX57/BX54</f>
        <v>192.81951576914111</v>
      </c>
    </row>
    <row r="66" spans="3:3">
      <c r="C66" s="74"/>
    </row>
    <row r="67" spans="3:3">
      <c r="C67" s="74"/>
    </row>
    <row r="72" spans="3:3">
      <c r="C72" s="74"/>
    </row>
    <row r="74" spans="3:3">
      <c r="C74" s="5"/>
    </row>
  </sheetData>
  <mergeCells count="46">
    <mergeCell ref="BV56:BW56"/>
    <mergeCell ref="BV57:BW57"/>
    <mergeCell ref="BV58:BW58"/>
    <mergeCell ref="BV50:BW50"/>
    <mergeCell ref="BV52:BW52"/>
    <mergeCell ref="BV53:BW53"/>
    <mergeCell ref="BV51:BW51"/>
    <mergeCell ref="BV55:BW55"/>
    <mergeCell ref="BV54:BW54"/>
    <mergeCell ref="AV16:AY16"/>
    <mergeCell ref="AW18:AW19"/>
    <mergeCell ref="AU20:AX20"/>
    <mergeCell ref="BP3:BU3"/>
    <mergeCell ref="BV49:BW49"/>
    <mergeCell ref="A2:A4"/>
    <mergeCell ref="O2:AP2"/>
    <mergeCell ref="AR2:AR4"/>
    <mergeCell ref="AT5:AT11"/>
    <mergeCell ref="AT13:AT16"/>
    <mergeCell ref="AT4:AY4"/>
    <mergeCell ref="AL3:AL4"/>
    <mergeCell ref="M3:M4"/>
    <mergeCell ref="D3:D4"/>
    <mergeCell ref="C3:C4"/>
    <mergeCell ref="K3:K4"/>
    <mergeCell ref="H3:I3"/>
    <mergeCell ref="E3:E4"/>
    <mergeCell ref="F3:F4"/>
    <mergeCell ref="G3:G4"/>
    <mergeCell ref="AU10:AX10"/>
    <mergeCell ref="C1:BX1"/>
    <mergeCell ref="AM48:AO48"/>
    <mergeCell ref="AM3:AP3"/>
    <mergeCell ref="O48:T48"/>
    <mergeCell ref="V3:AE3"/>
    <mergeCell ref="V48:AE48"/>
    <mergeCell ref="AG3:AJ3"/>
    <mergeCell ref="AG48:AJ48"/>
    <mergeCell ref="O3:T3"/>
    <mergeCell ref="AV21:AY21"/>
    <mergeCell ref="AW5:AW9"/>
    <mergeCell ref="AV11:AY11"/>
    <mergeCell ref="C2:I2"/>
    <mergeCell ref="AT18:AT21"/>
    <mergeCell ref="AW13:AW14"/>
    <mergeCell ref="AU15:AX15"/>
  </mergeCells>
  <hyperlinks>
    <hyperlink ref="K3" r:id="rId1" display="http://mts.ro/noutati/sinteza-raportarii-cu-privire-la-infrastructura-si-serviciile-pentru-activitatile-de-tineret/" xr:uid="{AF7957BD-DBFE-B54B-AC12-FECB10DAE552}"/>
    <hyperlink ref="C1:BX1" r:id="rId2" display="ANEXA - Viziunea asupra reformei autorității publice centrale pentru TINERET și a serviciilor și instituțiilor sale publice subordonate" xr:uid="{251B5139-E1F2-3F43-970A-A5543C272B9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FB118-D4EB-6444-8825-C1FE048B730C}">
  <dimension ref="A1:BS18"/>
  <sheetViews>
    <sheetView zoomScale="91" workbookViewId="0">
      <selection activeCell="E24" sqref="E24"/>
    </sheetView>
  </sheetViews>
  <sheetFormatPr baseColWidth="10" defaultRowHeight="16"/>
  <cols>
    <col min="1" max="1" width="41.6640625" customWidth="1"/>
    <col min="2" max="2" width="26.6640625" customWidth="1"/>
    <col min="3" max="3" width="27.83203125" customWidth="1"/>
    <col min="4" max="4" width="25.1640625" customWidth="1"/>
    <col min="5" max="5" width="26.5" customWidth="1"/>
    <col min="6" max="6" width="33" customWidth="1"/>
    <col min="7" max="7" width="2.6640625" customWidth="1"/>
    <col min="8" max="8" width="18.1640625" customWidth="1"/>
    <col min="9" max="9" width="19.1640625" customWidth="1"/>
  </cols>
  <sheetData>
    <row r="1" spans="1:71" ht="97" customHeight="1">
      <c r="B1" s="152" t="s">
        <v>163</v>
      </c>
      <c r="C1" s="152"/>
      <c r="D1" s="152"/>
      <c r="E1" s="152"/>
      <c r="F1" s="152"/>
      <c r="G1" s="152"/>
      <c r="H1" s="152"/>
      <c r="I1" s="152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</row>
    <row r="2" spans="1:71" ht="40" customHeight="1">
      <c r="A2" s="149" t="s">
        <v>161</v>
      </c>
      <c r="B2" s="135"/>
      <c r="C2" s="135"/>
      <c r="D2" s="135"/>
      <c r="E2" s="135"/>
      <c r="F2" s="135"/>
      <c r="G2" s="135"/>
      <c r="H2" s="135"/>
      <c r="I2" s="135"/>
    </row>
    <row r="3" spans="1:71" ht="87" customHeight="1">
      <c r="A3" s="75"/>
      <c r="B3" s="42" t="s">
        <v>162</v>
      </c>
      <c r="C3" s="42" t="s">
        <v>146</v>
      </c>
      <c r="D3" s="42" t="s">
        <v>150</v>
      </c>
      <c r="E3" s="42" t="s">
        <v>151</v>
      </c>
      <c r="F3" s="42" t="s">
        <v>76</v>
      </c>
      <c r="G3" s="2"/>
      <c r="H3" s="42" t="s">
        <v>152</v>
      </c>
      <c r="I3" s="42" t="s">
        <v>153</v>
      </c>
    </row>
    <row r="4" spans="1:71">
      <c r="A4" s="75" t="s">
        <v>145</v>
      </c>
      <c r="B4" s="102">
        <v>1610000</v>
      </c>
      <c r="C4" s="102">
        <v>48300</v>
      </c>
      <c r="D4" s="76">
        <f>C4*390</f>
        <v>18837000</v>
      </c>
      <c r="E4" s="76">
        <f>C4*455</f>
        <v>21976500</v>
      </c>
      <c r="F4" s="76">
        <f>SUM(D4:E4)</f>
        <v>40813500</v>
      </c>
      <c r="G4" s="52"/>
      <c r="H4" s="103"/>
      <c r="I4" s="75"/>
    </row>
    <row r="5" spans="1:71">
      <c r="A5" s="75" t="s">
        <v>147</v>
      </c>
      <c r="B5" s="102">
        <v>120000</v>
      </c>
      <c r="C5" s="102">
        <v>3600</v>
      </c>
      <c r="D5" s="76">
        <f t="shared" ref="D5:D8" si="0">C5*390</f>
        <v>1404000</v>
      </c>
      <c r="E5" s="76">
        <f t="shared" ref="E5:E8" si="1">C5*455</f>
        <v>1638000</v>
      </c>
      <c r="F5" s="76">
        <f t="shared" ref="F5:F8" si="2">SUM(D5:E5)</f>
        <v>3042000</v>
      </c>
      <c r="G5" s="52"/>
      <c r="H5" s="75"/>
      <c r="I5" s="75"/>
    </row>
    <row r="6" spans="1:71">
      <c r="A6" s="75" t="s">
        <v>148</v>
      </c>
      <c r="B6" s="102">
        <v>3300</v>
      </c>
      <c r="C6" s="75">
        <v>100</v>
      </c>
      <c r="D6" s="76">
        <f t="shared" si="0"/>
        <v>39000</v>
      </c>
      <c r="E6" s="76">
        <f t="shared" si="1"/>
        <v>45500</v>
      </c>
      <c r="F6" s="76">
        <f t="shared" si="2"/>
        <v>84500</v>
      </c>
      <c r="G6" s="52"/>
      <c r="H6" s="75"/>
      <c r="I6" s="75"/>
    </row>
    <row r="7" spans="1:71">
      <c r="A7" s="75" t="s">
        <v>149</v>
      </c>
      <c r="B7" s="102">
        <v>425000</v>
      </c>
      <c r="C7" s="102">
        <v>12750</v>
      </c>
      <c r="D7" s="76">
        <f t="shared" si="0"/>
        <v>4972500</v>
      </c>
      <c r="E7" s="76">
        <f t="shared" si="1"/>
        <v>5801250</v>
      </c>
      <c r="F7" s="76">
        <f t="shared" si="2"/>
        <v>10773750</v>
      </c>
      <c r="G7" s="52"/>
      <c r="H7" s="76">
        <f>C7*600</f>
        <v>7650000</v>
      </c>
      <c r="I7" s="76">
        <f>C7*490</f>
        <v>6247500</v>
      </c>
    </row>
    <row r="8" spans="1:71">
      <c r="A8" s="35" t="s">
        <v>76</v>
      </c>
      <c r="B8" s="99">
        <f>SUM(B4:B7)</f>
        <v>2158300</v>
      </c>
      <c r="C8" s="99">
        <f>SUM(C4:C7)</f>
        <v>64750</v>
      </c>
      <c r="D8" s="100">
        <f t="shared" si="0"/>
        <v>25252500</v>
      </c>
      <c r="E8" s="100">
        <f t="shared" si="1"/>
        <v>29461250</v>
      </c>
      <c r="F8" s="101">
        <f t="shared" si="2"/>
        <v>54713750</v>
      </c>
      <c r="G8" s="98"/>
      <c r="H8" s="151">
        <f>H7+I7</f>
        <v>13897500</v>
      </c>
      <c r="I8" s="151"/>
    </row>
    <row r="9" spans="1:71" ht="21">
      <c r="D9" s="96"/>
      <c r="E9" s="97"/>
      <c r="F9" s="52"/>
      <c r="G9" s="52"/>
      <c r="H9" s="104" t="s">
        <v>155</v>
      </c>
      <c r="I9" s="105">
        <f>H8-F7</f>
        <v>3123750</v>
      </c>
    </row>
    <row r="10" spans="1:71">
      <c r="H10" s="106" t="s">
        <v>154</v>
      </c>
      <c r="I10" s="105">
        <f>F8+I9</f>
        <v>57837500</v>
      </c>
    </row>
    <row r="11" spans="1:71" ht="21">
      <c r="A11" s="150" t="s">
        <v>156</v>
      </c>
      <c r="B11" s="150"/>
      <c r="C11" s="150"/>
      <c r="D11" s="150"/>
      <c r="E11" s="107"/>
    </row>
    <row r="12" spans="1:71">
      <c r="A12" s="75"/>
      <c r="B12" s="108">
        <v>2018</v>
      </c>
      <c r="C12" s="108">
        <v>2019</v>
      </c>
      <c r="D12" s="108">
        <v>2020</v>
      </c>
    </row>
    <row r="13" spans="1:71">
      <c r="A13" s="75" t="s">
        <v>157</v>
      </c>
      <c r="B13" s="76">
        <v>3000000</v>
      </c>
      <c r="C13" s="76">
        <v>2700000</v>
      </c>
      <c r="D13" s="76">
        <v>2000000</v>
      </c>
    </row>
    <row r="14" spans="1:71">
      <c r="A14" s="75" t="s">
        <v>158</v>
      </c>
      <c r="B14" s="76">
        <v>2000000</v>
      </c>
      <c r="C14" s="76">
        <v>1800000</v>
      </c>
      <c r="D14" s="76">
        <v>1500000</v>
      </c>
    </row>
    <row r="15" spans="1:71">
      <c r="A15" s="75" t="s">
        <v>159</v>
      </c>
      <c r="B15" s="76">
        <v>5000000</v>
      </c>
      <c r="C15" s="76">
        <v>6069000</v>
      </c>
      <c r="D15" s="76">
        <v>4500000</v>
      </c>
    </row>
    <row r="16" spans="1:71">
      <c r="A16" s="75" t="s">
        <v>160</v>
      </c>
      <c r="B16" s="76">
        <v>483000</v>
      </c>
      <c r="C16" s="76">
        <v>460000</v>
      </c>
      <c r="D16" s="76">
        <v>400000</v>
      </c>
    </row>
    <row r="17" spans="2:8">
      <c r="B17" s="100">
        <f>SUM(B12:B16)</f>
        <v>10485018</v>
      </c>
      <c r="C17" s="100">
        <f>SUM(C12:C16)</f>
        <v>11031019</v>
      </c>
      <c r="D17" s="100">
        <f>SUM(D12:D16)</f>
        <v>8402020</v>
      </c>
    </row>
    <row r="18" spans="2:8">
      <c r="H18" s="52"/>
    </row>
  </sheetData>
  <mergeCells count="4">
    <mergeCell ref="A2:I2"/>
    <mergeCell ref="A11:D11"/>
    <mergeCell ref="H8:I8"/>
    <mergeCell ref="B1:I1"/>
  </mergeCells>
  <hyperlinks>
    <hyperlink ref="B1:I1" r:id="rId1" display="ANEXA - Viziunea asupra reformei autorității publice centrale pentru TINERET și a serviciilor și instituțiilor sale publice subordonate" xr:uid="{EC58790B-C359-D146-9C9F-97C1AE5FE0F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DJT - DTMB</vt:lpstr>
      <vt:lpstr>Locuri de tabără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2021-02-03T16:15:22Z</dcterms:created>
  <dcterms:modified xsi:type="dcterms:W3CDTF">2021-02-19T09:04:48Z</dcterms:modified>
</cp:coreProperties>
</file>